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Foresight\2024-2025\"/>
    </mc:Choice>
  </mc:AlternateContent>
  <xr:revisionPtr revIDLastSave="0" documentId="13_ncr:1_{61F3EB5F-31DD-4FA4-B356-6B586043FB18}" xr6:coauthVersionLast="47" xr6:coauthVersionMax="47" xr10:uidLastSave="{00000000-0000-0000-0000-000000000000}"/>
  <bookViews>
    <workbookView xWindow="-120" yWindow="-120" windowWidth="29040" windowHeight="15720" tabRatio="822" firstSheet="2" activeTab="2" xr2:uid="{00000000-000D-0000-FFFF-FFFF00000000}"/>
  </bookViews>
  <sheets>
    <sheet name="Database Submission" sheetId="32" state="hidden" r:id="rId1"/>
    <sheet name="Questions" sheetId="33" state="hidden" r:id="rId2"/>
    <sheet name="Open Me First" sheetId="36" r:id="rId3"/>
    <sheet name="Casework Level I" sheetId="30" r:id="rId4"/>
    <sheet name="Expenditures Level I" sheetId="29" r:id="rId5"/>
    <sheet name="Casework Level II" sheetId="1" r:id="rId6"/>
    <sheet name="Expenditures Level II" sheetId="31" r:id="rId7"/>
    <sheet name="QMQA Level II" sheetId="35" r:id="rId8"/>
    <sheet name="Digital Evidence Level II" sheetId="34" r:id="rId9"/>
    <sheet name="Summary Measures" sheetId="19" r:id="rId10"/>
    <sheet name="Time Summary" sheetId="25" state="hidden" r:id="rId11"/>
    <sheet name="Glossary" sheetId="22" r:id="rId12"/>
    <sheet name="Defn Investigation Areas" sheetId="23" r:id="rId13"/>
    <sheet name="Item-Sample-Test Examples" sheetId="27" r:id="rId14"/>
  </sheets>
  <externalReferences>
    <externalReference r:id="rId15"/>
  </externalReferences>
  <definedNames>
    <definedName name="_xlnm.Print_Area" localSheetId="3">'Casework Level I'!$A$1:$C$35</definedName>
    <definedName name="_xlnm.Print_Area" localSheetId="5">'Casework Level II'!$A$1:$R$36</definedName>
    <definedName name="_xlnm.Print_Area" localSheetId="12">'Defn Investigation Areas'!$A$1:$B$24</definedName>
    <definedName name="_xlnm.Print_Area" localSheetId="8">'Digital Evidence Level II'!$A$1:$F$27</definedName>
    <definedName name="_xlnm.Print_Area" localSheetId="4">'Expenditures Level I'!$A$1:$G$35</definedName>
    <definedName name="_xlnm.Print_Area" localSheetId="6">'Expenditures Level II'!$A$1:$G$35</definedName>
    <definedName name="_xlnm.Print_Area" localSheetId="11">Glossary!$A$1:$B$21</definedName>
    <definedName name="_xlnm.Print_Area" localSheetId="13">'Item-Sample-Test Examples'!$A$1:$J$134</definedName>
    <definedName name="_xlnm.Print_Area" localSheetId="2">'Open Me First'!$A$1:$G$32</definedName>
    <definedName name="_xlnm.Print_Titles" localSheetId="3">'Casework Level I'!$A:$A,'Casework Level I'!$1:$1</definedName>
    <definedName name="_xlnm.Print_Titles" localSheetId="5">'Casework Level II'!$A:$A,'Casework Level II'!$1:$1</definedName>
    <definedName name="_xlnm.Print_Titles" localSheetId="12">'Defn Investigation Areas'!$1:$1</definedName>
    <definedName name="_xlnm.Print_Titles" localSheetId="8">'Digital Evidence Level II'!$A:$A,'Digital Evidence Level II'!$1:$1</definedName>
    <definedName name="_xlnm.Print_Titles" localSheetId="4">'Expenditures Level I'!$A:$A</definedName>
    <definedName name="_xlnm.Print_Titles" localSheetId="6">'Expenditures Level II'!$A:$A</definedName>
    <definedName name="_xlnm.Print_Titles" localSheetId="11">Glossary!$1:$1</definedName>
    <definedName name="_xlnm.Print_Titles" localSheetId="13">'Item-Sample-Test Examples'!#REF!</definedName>
    <definedName name="_xlnm.Print_Titles" localSheetId="9">'Summary Measures'!$A:$A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9" l="1"/>
  <c r="B33" i="29"/>
  <c r="C32" i="29"/>
  <c r="B32" i="29"/>
  <c r="C31" i="29"/>
  <c r="B31" i="29"/>
  <c r="C30" i="29"/>
  <c r="B30" i="29"/>
  <c r="C29" i="29"/>
  <c r="B29" i="29"/>
  <c r="C28" i="29"/>
  <c r="B28" i="29"/>
  <c r="C27" i="29"/>
  <c r="B27" i="29"/>
  <c r="C26" i="29"/>
  <c r="B26" i="29"/>
  <c r="B4" i="29"/>
  <c r="C4" i="29"/>
  <c r="B5" i="29"/>
  <c r="C5" i="29"/>
  <c r="B6" i="29"/>
  <c r="C6" i="29"/>
  <c r="B7" i="29"/>
  <c r="C7" i="29"/>
  <c r="B8" i="29"/>
  <c r="C8" i="29"/>
  <c r="B9" i="29"/>
  <c r="C9" i="29"/>
  <c r="B10" i="29"/>
  <c r="C10" i="29"/>
  <c r="B11" i="29"/>
  <c r="C11" i="29"/>
  <c r="B12" i="29"/>
  <c r="C12" i="29"/>
  <c r="B13" i="29"/>
  <c r="C13" i="29"/>
  <c r="B14" i="29"/>
  <c r="C14" i="29"/>
  <c r="B15" i="29"/>
  <c r="C15" i="29"/>
  <c r="B16" i="29"/>
  <c r="C16" i="29"/>
  <c r="B17" i="29"/>
  <c r="C17" i="29"/>
  <c r="B18" i="29"/>
  <c r="C18" i="29"/>
  <c r="B19" i="29"/>
  <c r="C19" i="29"/>
  <c r="B20" i="29"/>
  <c r="C20" i="29"/>
  <c r="B21" i="29"/>
  <c r="C21" i="29"/>
  <c r="B22" i="29"/>
  <c r="C22" i="29"/>
  <c r="B23" i="29"/>
  <c r="C23" i="29"/>
  <c r="B24" i="29"/>
  <c r="C24" i="29"/>
  <c r="C3" i="29"/>
  <c r="B3" i="29"/>
  <c r="BA3" i="19"/>
  <c r="BA4" i="19"/>
  <c r="BA5" i="19"/>
  <c r="BA6" i="19"/>
  <c r="BA24" i="19" s="1"/>
  <c r="BA7" i="19"/>
  <c r="BA8" i="19"/>
  <c r="BB8" i="19" s="1"/>
  <c r="BA9" i="19"/>
  <c r="BA10" i="19"/>
  <c r="BA11" i="19"/>
  <c r="BA12" i="19"/>
  <c r="BB12" i="19" s="1"/>
  <c r="BA13" i="19"/>
  <c r="BB13" i="19" s="1"/>
  <c r="BA14" i="19"/>
  <c r="BA15" i="19"/>
  <c r="BA16" i="19"/>
  <c r="BB16" i="19" s="1"/>
  <c r="BA17" i="19"/>
  <c r="BB17" i="19" s="1"/>
  <c r="BA18" i="19"/>
  <c r="BA19" i="19"/>
  <c r="BB19" i="19" s="1"/>
  <c r="BA20" i="19"/>
  <c r="BA21" i="19"/>
  <c r="BA22" i="19"/>
  <c r="BB22" i="19" s="1"/>
  <c r="BA23" i="19"/>
  <c r="BA2" i="19"/>
  <c r="BG3" i="19"/>
  <c r="BH3" i="19" s="1"/>
  <c r="BG4" i="19"/>
  <c r="BJ4" i="19" s="1"/>
  <c r="BG5" i="19"/>
  <c r="BG6" i="19"/>
  <c r="BG7" i="19"/>
  <c r="BG8" i="19"/>
  <c r="BG9" i="19"/>
  <c r="BG10" i="19"/>
  <c r="BG11" i="19"/>
  <c r="BG12" i="19"/>
  <c r="BG13" i="19"/>
  <c r="BG14" i="19"/>
  <c r="BG15" i="19"/>
  <c r="BG16" i="19"/>
  <c r="BG17" i="19"/>
  <c r="BG18" i="19"/>
  <c r="BH18" i="19" s="1"/>
  <c r="BG19" i="19"/>
  <c r="BJ19" i="19" s="1"/>
  <c r="BG20" i="19"/>
  <c r="BG21" i="19"/>
  <c r="BH21" i="19" s="1"/>
  <c r="BG22" i="19"/>
  <c r="BH22" i="19" s="1"/>
  <c r="BG2" i="19"/>
  <c r="CI45" i="19"/>
  <c r="CF45" i="19"/>
  <c r="CH45" i="19" s="1"/>
  <c r="CE45" i="19"/>
  <c r="CD45" i="19"/>
  <c r="CC45" i="19"/>
  <c r="DA44" i="19"/>
  <c r="CZ44" i="19"/>
  <c r="CY44" i="19"/>
  <c r="CX44" i="19"/>
  <c r="CW44" i="19"/>
  <c r="CT21" i="19" s="1"/>
  <c r="CR44" i="19"/>
  <c r="CQ44" i="19"/>
  <c r="CP44" i="19"/>
  <c r="CO44" i="19"/>
  <c r="CN44" i="19"/>
  <c r="CK21" i="19" s="1"/>
  <c r="CI44" i="19"/>
  <c r="CH44" i="19"/>
  <c r="CG44" i="19"/>
  <c r="CF44" i="19"/>
  <c r="CE44" i="19"/>
  <c r="CD44" i="19"/>
  <c r="CC44" i="19"/>
  <c r="CI43" i="19"/>
  <c r="CH43" i="19"/>
  <c r="CG43" i="19"/>
  <c r="CF43" i="19"/>
  <c r="CE43" i="19"/>
  <c r="CD43" i="19"/>
  <c r="CC43" i="19"/>
  <c r="CR42" i="19"/>
  <c r="CQ42" i="19"/>
  <c r="CP42" i="19"/>
  <c r="CO42" i="19"/>
  <c r="CK19" i="19" s="1"/>
  <c r="CN42" i="19"/>
  <c r="CI41" i="19"/>
  <c r="CF41" i="19"/>
  <c r="CE41" i="19"/>
  <c r="CD41" i="19"/>
  <c r="CC41" i="19"/>
  <c r="CR40" i="19"/>
  <c r="CQ40" i="19"/>
  <c r="CP40" i="19"/>
  <c r="CO40" i="19"/>
  <c r="CK17" i="19" s="1"/>
  <c r="CN40" i="19"/>
  <c r="CR39" i="19"/>
  <c r="CQ39" i="19"/>
  <c r="CP39" i="19"/>
  <c r="CO39" i="19"/>
  <c r="CN39" i="19"/>
  <c r="CK16" i="19" s="1"/>
  <c r="CI39" i="19"/>
  <c r="CH39" i="19"/>
  <c r="CF39" i="19"/>
  <c r="CG39" i="19" s="1"/>
  <c r="CE39" i="19"/>
  <c r="CD39" i="19"/>
  <c r="CC39" i="19"/>
  <c r="CR38" i="19"/>
  <c r="CQ38" i="19"/>
  <c r="CP38" i="19"/>
  <c r="CO38" i="19"/>
  <c r="CN38" i="19"/>
  <c r="CK15" i="19" s="1"/>
  <c r="CR37" i="19"/>
  <c r="CQ37" i="19"/>
  <c r="CP37" i="19"/>
  <c r="CO37" i="19"/>
  <c r="CN37" i="19"/>
  <c r="CK14" i="19" s="1"/>
  <c r="CI37" i="19"/>
  <c r="CF37" i="19"/>
  <c r="CH37" i="19" s="1"/>
  <c r="CE37" i="19"/>
  <c r="CD37" i="19"/>
  <c r="CC37" i="19"/>
  <c r="CI36" i="19"/>
  <c r="CH36" i="19"/>
  <c r="CG36" i="19"/>
  <c r="CF36" i="19"/>
  <c r="CE36" i="19"/>
  <c r="CD36" i="19"/>
  <c r="BY13" i="19" s="1"/>
  <c r="CC36" i="19"/>
  <c r="CR35" i="19"/>
  <c r="CQ35" i="19"/>
  <c r="CP35" i="19"/>
  <c r="CO35" i="19"/>
  <c r="CN35" i="19"/>
  <c r="CR34" i="19"/>
  <c r="CQ34" i="19"/>
  <c r="CP34" i="19"/>
  <c r="CO34" i="19"/>
  <c r="CN34" i="19"/>
  <c r="CK11" i="19" s="1"/>
  <c r="CI34" i="19"/>
  <c r="CF34" i="19"/>
  <c r="CH34" i="19" s="1"/>
  <c r="CE34" i="19"/>
  <c r="CD34" i="19"/>
  <c r="CC34" i="19"/>
  <c r="DA33" i="19"/>
  <c r="CZ33" i="19"/>
  <c r="CY33" i="19"/>
  <c r="CX33" i="19"/>
  <c r="CW33" i="19"/>
  <c r="CT10" i="19" s="1"/>
  <c r="CI33" i="19"/>
  <c r="DA32" i="19"/>
  <c r="CZ32" i="19"/>
  <c r="CY32" i="19"/>
  <c r="CX32" i="19"/>
  <c r="CW32" i="19"/>
  <c r="CT9" i="19" s="1"/>
  <c r="CR32" i="19"/>
  <c r="CQ32" i="19"/>
  <c r="CP32" i="19"/>
  <c r="CO32" i="19"/>
  <c r="CN32" i="19"/>
  <c r="CR31" i="19"/>
  <c r="CQ31" i="19"/>
  <c r="CP31" i="19"/>
  <c r="CO31" i="19"/>
  <c r="CN31" i="19"/>
  <c r="CI31" i="19"/>
  <c r="CF31" i="19"/>
  <c r="CH31" i="19" s="1"/>
  <c r="CE31" i="19"/>
  <c r="CD31" i="19"/>
  <c r="CC31" i="19"/>
  <c r="BA31" i="19"/>
  <c r="BB31" i="19" s="1"/>
  <c r="DA30" i="19"/>
  <c r="CZ30" i="19"/>
  <c r="CY30" i="19"/>
  <c r="CX30" i="19"/>
  <c r="CT7" i="19" s="1"/>
  <c r="CW30" i="19"/>
  <c r="CR30" i="19"/>
  <c r="CQ30" i="19"/>
  <c r="CP30" i="19"/>
  <c r="CO30" i="19"/>
  <c r="CK7" i="19" s="1"/>
  <c r="CN30" i="19"/>
  <c r="CI30" i="19"/>
  <c r="CF30" i="19"/>
  <c r="CH30" i="19" s="1"/>
  <c r="CE30" i="19"/>
  <c r="CD30" i="19"/>
  <c r="CC30" i="19"/>
  <c r="BA30" i="19"/>
  <c r="BB30" i="19" s="1"/>
  <c r="CR29" i="19"/>
  <c r="CQ29" i="19"/>
  <c r="CP29" i="19"/>
  <c r="CO29" i="19"/>
  <c r="CN29" i="19"/>
  <c r="CK6" i="19" s="1"/>
  <c r="CI29" i="19"/>
  <c r="CF29" i="19"/>
  <c r="CH29" i="19" s="1"/>
  <c r="CE29" i="19"/>
  <c r="CD29" i="19"/>
  <c r="CC29" i="19"/>
  <c r="BA29" i="19"/>
  <c r="BB29" i="19" s="1"/>
  <c r="CR28" i="19"/>
  <c r="CQ28" i="19"/>
  <c r="CP28" i="19"/>
  <c r="CO28" i="19"/>
  <c r="CN28" i="19"/>
  <c r="CK5" i="19" s="1"/>
  <c r="BA28" i="19"/>
  <c r="BB28" i="19" s="1"/>
  <c r="CR27" i="19"/>
  <c r="CQ27" i="19"/>
  <c r="CP27" i="19"/>
  <c r="CO27" i="19"/>
  <c r="CK4" i="19" s="1"/>
  <c r="CN27" i="19"/>
  <c r="BA27" i="19"/>
  <c r="BB27" i="19" s="1"/>
  <c r="DA26" i="19"/>
  <c r="CZ26" i="19"/>
  <c r="CY26" i="19"/>
  <c r="CX26" i="19"/>
  <c r="CW26" i="19"/>
  <c r="CR26" i="19"/>
  <c r="CQ26" i="19"/>
  <c r="CP26" i="19"/>
  <c r="CO26" i="19"/>
  <c r="CK3" i="19" s="1"/>
  <c r="CN26" i="19"/>
  <c r="CI26" i="19"/>
  <c r="CF26" i="19"/>
  <c r="CH26" i="19" s="1"/>
  <c r="CE26" i="19"/>
  <c r="CD26" i="19"/>
  <c r="CC26" i="19"/>
  <c r="BA26" i="19"/>
  <c r="BB26" i="19" s="1"/>
  <c r="CR25" i="19"/>
  <c r="CQ25" i="19"/>
  <c r="CP25" i="19"/>
  <c r="CO25" i="19"/>
  <c r="CN25" i="19"/>
  <c r="CI25" i="19"/>
  <c r="CF25" i="19"/>
  <c r="CE25" i="19"/>
  <c r="CD25" i="19"/>
  <c r="CC25" i="19"/>
  <c r="BA25" i="19"/>
  <c r="BB25" i="19" s="1"/>
  <c r="BC22" i="19"/>
  <c r="BC21" i="19"/>
  <c r="BY20" i="19"/>
  <c r="BJ20" i="19"/>
  <c r="BC20" i="19"/>
  <c r="BC19" i="19"/>
  <c r="BC18" i="19"/>
  <c r="BJ17" i="19"/>
  <c r="BC17" i="19"/>
  <c r="BJ16" i="19"/>
  <c r="BC16" i="19"/>
  <c r="BJ15" i="19"/>
  <c r="BC15" i="19"/>
  <c r="BB15" i="19"/>
  <c r="BC14" i="19"/>
  <c r="BH13" i="19"/>
  <c r="BC13" i="19"/>
  <c r="BJ12" i="19"/>
  <c r="BH12" i="19"/>
  <c r="BC12" i="19"/>
  <c r="BH11" i="19"/>
  <c r="BC11" i="19"/>
  <c r="BJ10" i="19"/>
  <c r="BC10" i="19"/>
  <c r="BB10" i="19"/>
  <c r="BJ9" i="19"/>
  <c r="BC9" i="19"/>
  <c r="BB9" i="19"/>
  <c r="BH8" i="19"/>
  <c r="BC8" i="19"/>
  <c r="BH7" i="19"/>
  <c r="BC7" i="19"/>
  <c r="BB7" i="19"/>
  <c r="BJ6" i="19"/>
  <c r="BH6" i="19"/>
  <c r="BC6" i="19"/>
  <c r="BC5" i="19"/>
  <c r="BB5" i="19"/>
  <c r="BC4" i="19"/>
  <c r="BB4" i="19"/>
  <c r="BC3" i="19"/>
  <c r="BB3" i="19"/>
  <c r="BH2" i="19"/>
  <c r="BC2" i="19"/>
  <c r="BY16" i="19" l="1"/>
  <c r="CK8" i="19"/>
  <c r="CK9" i="19"/>
  <c r="CK2" i="19"/>
  <c r="BC24" i="19"/>
  <c r="BD23" i="19" s="1"/>
  <c r="BE23" i="19" s="1"/>
  <c r="CT3" i="19"/>
  <c r="CK12" i="19"/>
  <c r="BY21" i="19"/>
  <c r="BJ21" i="19"/>
  <c r="BH4" i="19"/>
  <c r="BJ18" i="19"/>
  <c r="BH19" i="19"/>
  <c r="BJ14" i="19"/>
  <c r="BY14" i="19"/>
  <c r="BY22" i="19"/>
  <c r="BY6" i="19"/>
  <c r="CG41" i="19"/>
  <c r="BY18" i="19" s="1"/>
  <c r="BH20" i="19"/>
  <c r="CG29" i="19"/>
  <c r="CH41" i="19"/>
  <c r="CG34" i="19"/>
  <c r="BY11" i="19" s="1"/>
  <c r="BH15" i="19"/>
  <c r="BB2" i="19"/>
  <c r="BB21" i="19"/>
  <c r="CG37" i="19"/>
  <c r="BB14" i="19"/>
  <c r="BJ22" i="19"/>
  <c r="BH5" i="19"/>
  <c r="BH10" i="19"/>
  <c r="BH17" i="19"/>
  <c r="CG26" i="19"/>
  <c r="BY3" i="19" s="1"/>
  <c r="BB6" i="19"/>
  <c r="BB11" i="19"/>
  <c r="BH14" i="19"/>
  <c r="BB18" i="19"/>
  <c r="CG25" i="19"/>
  <c r="BY2" i="19" s="1"/>
  <c r="CH25" i="19"/>
  <c r="CG31" i="19"/>
  <c r="BY8" i="19" s="1"/>
  <c r="BB20" i="19"/>
  <c r="CG30" i="19"/>
  <c r="BY7" i="19" s="1"/>
  <c r="BH9" i="19"/>
  <c r="BH16" i="19"/>
  <c r="CG45" i="19"/>
  <c r="BB24" i="19" l="1"/>
  <c r="BH23" i="19"/>
  <c r="BJ2" i="19"/>
  <c r="BD8" i="19" l="1"/>
  <c r="BE8" i="19" s="1"/>
  <c r="BD13" i="19"/>
  <c r="BE13" i="19" s="1"/>
  <c r="BD21" i="19"/>
  <c r="BE21" i="19" s="1"/>
  <c r="BD18" i="19"/>
  <c r="BE18" i="19" s="1"/>
  <c r="BD14" i="19"/>
  <c r="BE14" i="19" s="1"/>
  <c r="BD22" i="19"/>
  <c r="BE22" i="19" s="1"/>
  <c r="BD19" i="19"/>
  <c r="BE19" i="19" s="1"/>
  <c r="BD6" i="19"/>
  <c r="BE6" i="19" s="1"/>
  <c r="BD16" i="19"/>
  <c r="BE16" i="19" s="1"/>
  <c r="BD15" i="19"/>
  <c r="BE15" i="19" s="1"/>
  <c r="BD10" i="19"/>
  <c r="BE10" i="19" s="1"/>
  <c r="BD17" i="19"/>
  <c r="BE17" i="19" s="1"/>
  <c r="BD5" i="19"/>
  <c r="BE5" i="19" s="1"/>
  <c r="BD12" i="19"/>
  <c r="BE12" i="19" s="1"/>
  <c r="BD11" i="19"/>
  <c r="BE11" i="19" s="1"/>
  <c r="BD9" i="19"/>
  <c r="BE9" i="19" s="1"/>
  <c r="BD2" i="19"/>
  <c r="BD3" i="19"/>
  <c r="BE3" i="19" s="1"/>
  <c r="BD7" i="19"/>
  <c r="BE7" i="19" s="1"/>
  <c r="BD4" i="19"/>
  <c r="BE4" i="19" s="1"/>
  <c r="BD20" i="19"/>
  <c r="BE20" i="19" s="1"/>
  <c r="BD24" i="19" l="1"/>
  <c r="BE2" i="19"/>
  <c r="BE24" i="19" s="1"/>
  <c r="M33" i="19" l="1"/>
  <c r="N33" i="19" s="1"/>
  <c r="O33" i="19" s="1"/>
  <c r="P33" i="19" s="1"/>
  <c r="Q33" i="19" s="1"/>
  <c r="C1" i="32"/>
  <c r="C10" i="32"/>
  <c r="C9" i="32"/>
  <c r="C8" i="32"/>
  <c r="C7" i="32"/>
  <c r="C6" i="32"/>
  <c r="C5" i="32"/>
  <c r="C20" i="35" l="1"/>
  <c r="B20" i="35"/>
  <c r="G2" i="34" l="1"/>
  <c r="G3" i="34" s="1"/>
  <c r="C25" i="32"/>
  <c r="C22" i="32"/>
  <c r="C426" i="32"/>
  <c r="C444" i="32"/>
  <c r="C445" i="32"/>
  <c r="C446" i="32"/>
  <c r="C447" i="32"/>
  <c r="C442" i="32"/>
  <c r="C443" i="32"/>
  <c r="C430" i="32"/>
  <c r="C433" i="32"/>
  <c r="C436" i="32"/>
  <c r="C439" i="32"/>
  <c r="C431" i="32"/>
  <c r="C434" i="32"/>
  <c r="C437" i="32"/>
  <c r="C440" i="32"/>
  <c r="C432" i="32"/>
  <c r="C435" i="32"/>
  <c r="C438" i="32"/>
  <c r="C441" i="32"/>
  <c r="C428" i="32"/>
  <c r="C429" i="32"/>
  <c r="C427" i="32"/>
  <c r="C387" i="32"/>
  <c r="C397" i="32"/>
  <c r="C407" i="32"/>
  <c r="C417" i="32"/>
  <c r="C388" i="32"/>
  <c r="C398" i="32"/>
  <c r="C408" i="32"/>
  <c r="C418" i="32"/>
  <c r="C389" i="32"/>
  <c r="C399" i="32"/>
  <c r="C409" i="32"/>
  <c r="C419" i="32"/>
  <c r="C390" i="32"/>
  <c r="C400" i="32"/>
  <c r="C410" i="32"/>
  <c r="C420" i="32"/>
  <c r="C391" i="32"/>
  <c r="C401" i="32"/>
  <c r="C411" i="32"/>
  <c r="C421" i="32"/>
  <c r="C392" i="32"/>
  <c r="C402" i="32"/>
  <c r="C412" i="32"/>
  <c r="C422" i="32"/>
  <c r="C393" i="32"/>
  <c r="C403" i="32"/>
  <c r="C413" i="32"/>
  <c r="C423" i="32"/>
  <c r="C394" i="32"/>
  <c r="C404" i="32"/>
  <c r="C414" i="32"/>
  <c r="C424" i="32"/>
  <c r="C395" i="32"/>
  <c r="C405" i="32"/>
  <c r="C415" i="32"/>
  <c r="C425" i="32"/>
  <c r="C378" i="32"/>
  <c r="C379" i="32"/>
  <c r="C380" i="32"/>
  <c r="C381" i="32"/>
  <c r="C382" i="32"/>
  <c r="C383" i="32"/>
  <c r="C384" i="32"/>
  <c r="C385" i="32"/>
  <c r="C377" i="32"/>
  <c r="C386" i="32"/>
  <c r="C396" i="32"/>
  <c r="C406" i="32"/>
  <c r="C416" i="32"/>
  <c r="C376" i="32"/>
  <c r="G12" i="34"/>
  <c r="G11" i="34"/>
  <c r="G10" i="34"/>
  <c r="G7" i="34"/>
  <c r="G6" i="34"/>
  <c r="G5" i="34"/>
  <c r="G9" i="34"/>
  <c r="G4" i="34"/>
  <c r="B27" i="34"/>
  <c r="C448" i="32" s="1"/>
  <c r="AW31" i="19" l="1"/>
  <c r="AV31" i="19"/>
  <c r="AU31" i="19"/>
  <c r="AT31" i="19"/>
  <c r="AW30" i="19"/>
  <c r="AV30" i="19"/>
  <c r="AU30" i="19"/>
  <c r="AT30" i="19"/>
  <c r="AW29" i="19"/>
  <c r="AV29" i="19"/>
  <c r="AU29" i="19"/>
  <c r="AT29" i="19"/>
  <c r="AW28" i="19"/>
  <c r="AV28" i="19"/>
  <c r="AU28" i="19"/>
  <c r="AT28" i="19"/>
  <c r="AW27" i="19"/>
  <c r="AV27" i="19"/>
  <c r="AU27" i="19"/>
  <c r="AT27" i="19"/>
  <c r="AW26" i="19"/>
  <c r="AV26" i="19"/>
  <c r="AU26" i="19"/>
  <c r="AT26" i="19"/>
  <c r="AW25" i="19"/>
  <c r="AV25" i="19"/>
  <c r="AU25" i="19"/>
  <c r="AT25" i="19"/>
  <c r="B16" i="31" l="1"/>
  <c r="B15" i="31"/>
  <c r="N15" i="33"/>
  <c r="N14" i="33"/>
  <c r="N3" i="33"/>
  <c r="N4" i="33"/>
  <c r="N5" i="33"/>
  <c r="N6" i="33"/>
  <c r="N7" i="33"/>
  <c r="N8" i="33"/>
  <c r="N9" i="33"/>
  <c r="N10" i="33"/>
  <c r="N11" i="33"/>
  <c r="N12" i="33"/>
  <c r="N13" i="33"/>
  <c r="N16" i="33"/>
  <c r="N17" i="33"/>
  <c r="N18" i="33"/>
  <c r="N19" i="33"/>
  <c r="N20" i="33"/>
  <c r="N21" i="33"/>
  <c r="N22" i="33"/>
  <c r="N23" i="33"/>
  <c r="N2" i="33"/>
  <c r="E23" i="33"/>
  <c r="M23" i="33"/>
  <c r="M3" i="33"/>
  <c r="M4" i="33"/>
  <c r="M5" i="33"/>
  <c r="M6" i="33"/>
  <c r="M7" i="33"/>
  <c r="M8" i="33"/>
  <c r="M9" i="33"/>
  <c r="M10" i="33"/>
  <c r="M11" i="33"/>
  <c r="M12" i="33"/>
  <c r="M13" i="33"/>
  <c r="M14" i="33"/>
  <c r="M15" i="33"/>
  <c r="M16" i="33"/>
  <c r="M17" i="33"/>
  <c r="M18" i="33"/>
  <c r="M19" i="33"/>
  <c r="M20" i="33"/>
  <c r="M21" i="33"/>
  <c r="M22" i="33"/>
  <c r="M2" i="33"/>
  <c r="D23" i="33"/>
  <c r="M24" i="33" l="1"/>
  <c r="E11" i="33" s="1"/>
  <c r="E4" i="33" l="1"/>
  <c r="E6" i="33"/>
  <c r="D14" i="33"/>
  <c r="D6" i="33"/>
  <c r="E13" i="33"/>
  <c r="D3" i="33"/>
  <c r="D22" i="33"/>
  <c r="E17" i="33"/>
  <c r="D11" i="33"/>
  <c r="D19" i="33"/>
  <c r="D12" i="33"/>
  <c r="D4" i="33"/>
  <c r="E18" i="33"/>
  <c r="D15" i="33"/>
  <c r="D17" i="33"/>
  <c r="D10" i="33"/>
  <c r="E2" i="33"/>
  <c r="E7" i="33"/>
  <c r="D13" i="33"/>
  <c r="E14" i="33"/>
  <c r="E9" i="33"/>
  <c r="D9" i="33"/>
  <c r="E3" i="33"/>
  <c r="D16" i="33"/>
  <c r="E15" i="33"/>
  <c r="E5" i="33"/>
  <c r="D18" i="33"/>
  <c r="E21" i="33"/>
  <c r="E8" i="33"/>
  <c r="E10" i="33"/>
  <c r="E20" i="33"/>
  <c r="D8" i="33"/>
  <c r="D20" i="33"/>
  <c r="E22" i="33"/>
  <c r="D2" i="33"/>
  <c r="D21" i="33"/>
  <c r="E16" i="33"/>
  <c r="E19" i="33"/>
  <c r="D7" i="33"/>
  <c r="D5" i="33"/>
  <c r="E12" i="33"/>
  <c r="F2" i="33" l="1"/>
  <c r="C267" i="32" l="1"/>
  <c r="C266" i="32"/>
  <c r="C265" i="32"/>
  <c r="C264" i="32"/>
  <c r="C13" i="32"/>
  <c r="C14" i="32"/>
  <c r="C15" i="32"/>
  <c r="C16" i="32"/>
  <c r="C17" i="32"/>
  <c r="C18" i="32"/>
  <c r="C19" i="32"/>
  <c r="C20" i="32"/>
  <c r="C21" i="32"/>
  <c r="C23" i="32"/>
  <c r="C24" i="32"/>
  <c r="C26" i="32"/>
  <c r="C27" i="32"/>
  <c r="C28" i="32"/>
  <c r="C29" i="32"/>
  <c r="C30" i="32"/>
  <c r="C31" i="32"/>
  <c r="C32" i="32"/>
  <c r="C12" i="32"/>
  <c r="B13" i="31" l="1"/>
  <c r="H13" i="31" s="1"/>
  <c r="B14" i="31"/>
  <c r="H16" i="31"/>
  <c r="B17" i="31"/>
  <c r="B18" i="31"/>
  <c r="B19" i="31"/>
  <c r="B20" i="31"/>
  <c r="B21" i="31"/>
  <c r="B22" i="31"/>
  <c r="I7" i="31"/>
  <c r="C3" i="33"/>
  <c r="C4" i="33"/>
  <c r="C5" i="33"/>
  <c r="C6" i="33"/>
  <c r="C7" i="33"/>
  <c r="C8" i="33"/>
  <c r="C9" i="33"/>
  <c r="C10" i="33"/>
  <c r="C11" i="33"/>
  <c r="C12" i="33"/>
  <c r="C13" i="33"/>
  <c r="C14" i="33"/>
  <c r="C15" i="33"/>
  <c r="C16" i="33"/>
  <c r="C17" i="33"/>
  <c r="C18" i="33"/>
  <c r="C19" i="33"/>
  <c r="C20" i="33"/>
  <c r="C21" i="33"/>
  <c r="C22" i="33"/>
  <c r="B3" i="33"/>
  <c r="B4" i="33"/>
  <c r="B5" i="33"/>
  <c r="B6" i="33"/>
  <c r="B7" i="33"/>
  <c r="B8" i="33"/>
  <c r="B9" i="33"/>
  <c r="B10" i="33"/>
  <c r="B11" i="33"/>
  <c r="B12" i="33"/>
  <c r="B13" i="33"/>
  <c r="B14" i="33"/>
  <c r="B15" i="33"/>
  <c r="B16" i="33"/>
  <c r="B17" i="33"/>
  <c r="B18" i="33"/>
  <c r="B19" i="33"/>
  <c r="B20" i="33"/>
  <c r="B21" i="33"/>
  <c r="B22" i="33"/>
  <c r="I4" i="31"/>
  <c r="I6" i="31"/>
  <c r="I23" i="31"/>
  <c r="S9" i="1" l="1"/>
  <c r="R9" i="1" s="1"/>
  <c r="I8" i="31"/>
  <c r="I5" i="31"/>
  <c r="G22" i="33"/>
  <c r="K22" i="33" s="1"/>
  <c r="G6" i="33"/>
  <c r="K6" i="33" s="1"/>
  <c r="G7" i="33"/>
  <c r="K7" i="33" s="1"/>
  <c r="F5" i="33"/>
  <c r="J5" i="33" s="1"/>
  <c r="G5" i="33"/>
  <c r="K5" i="33" s="1"/>
  <c r="F3" i="33"/>
  <c r="J3" i="33" s="1"/>
  <c r="F6" i="33"/>
  <c r="J6" i="33" s="1"/>
  <c r="F4" i="33"/>
  <c r="J4" i="33" s="1"/>
  <c r="G4" i="33"/>
  <c r="K4" i="33" s="1"/>
  <c r="F7" i="33"/>
  <c r="J7" i="33" s="1"/>
  <c r="F22" i="33"/>
  <c r="J22" i="33" s="1"/>
  <c r="G3" i="33"/>
  <c r="K3" i="33" s="1"/>
  <c r="D23" i="30"/>
  <c r="S4" i="1"/>
  <c r="R4" i="1" s="1"/>
  <c r="S5" i="1"/>
  <c r="R5" i="1" s="1"/>
  <c r="S6" i="1"/>
  <c r="R6" i="1" s="1"/>
  <c r="S7" i="1"/>
  <c r="R7" i="1" s="1"/>
  <c r="S8" i="1"/>
  <c r="R8" i="1" s="1"/>
  <c r="S22" i="1"/>
  <c r="R22" i="1" s="1"/>
  <c r="S23" i="1"/>
  <c r="R23" i="1" s="1"/>
  <c r="C223" i="32"/>
  <c r="C224" i="32"/>
  <c r="C225" i="32"/>
  <c r="C226" i="32"/>
  <c r="C227" i="32"/>
  <c r="C228" i="32"/>
  <c r="C229" i="32"/>
  <c r="C230" i="32"/>
  <c r="C231" i="32"/>
  <c r="C232" i="32"/>
  <c r="C233" i="32"/>
  <c r="C234" i="32"/>
  <c r="C235" i="32"/>
  <c r="C236" i="32"/>
  <c r="C237" i="32"/>
  <c r="C238" i="32"/>
  <c r="C239" i="32"/>
  <c r="C240" i="32"/>
  <c r="C241" i="32"/>
  <c r="C242" i="32"/>
  <c r="C202" i="32"/>
  <c r="C203" i="32"/>
  <c r="C204" i="32"/>
  <c r="C205" i="32"/>
  <c r="C206" i="32"/>
  <c r="C207" i="32"/>
  <c r="C208" i="32"/>
  <c r="C209" i="32"/>
  <c r="C210" i="32"/>
  <c r="C211" i="32"/>
  <c r="C212" i="32"/>
  <c r="C213" i="32"/>
  <c r="C214" i="32"/>
  <c r="C215" i="32"/>
  <c r="C216" i="32"/>
  <c r="C217" i="32"/>
  <c r="C218" i="32"/>
  <c r="C219" i="32"/>
  <c r="C220" i="32"/>
  <c r="C221" i="32"/>
  <c r="C181" i="32"/>
  <c r="C182" i="32"/>
  <c r="C183" i="32"/>
  <c r="C184" i="32"/>
  <c r="C185" i="32"/>
  <c r="C186" i="32"/>
  <c r="C187" i="32"/>
  <c r="C188" i="32"/>
  <c r="C189" i="32"/>
  <c r="C190" i="32"/>
  <c r="C191" i="32"/>
  <c r="C192" i="32"/>
  <c r="C193" i="32"/>
  <c r="C194" i="32"/>
  <c r="C195" i="32"/>
  <c r="C196" i="32"/>
  <c r="C197" i="32"/>
  <c r="C198" i="32"/>
  <c r="C199" i="32"/>
  <c r="C200" i="32"/>
  <c r="C160" i="32"/>
  <c r="C161" i="32"/>
  <c r="C162" i="32"/>
  <c r="C163" i="32"/>
  <c r="C164" i="32"/>
  <c r="C165" i="32"/>
  <c r="C166" i="32"/>
  <c r="C167" i="32"/>
  <c r="C168" i="32"/>
  <c r="C169" i="32"/>
  <c r="C170" i="32"/>
  <c r="C171" i="32"/>
  <c r="C172" i="32"/>
  <c r="C173" i="32"/>
  <c r="C174" i="32"/>
  <c r="C175" i="32"/>
  <c r="C176" i="32"/>
  <c r="C177" i="32"/>
  <c r="C178" i="32"/>
  <c r="C179" i="32"/>
  <c r="C118" i="32"/>
  <c r="C119" i="32"/>
  <c r="C120" i="32"/>
  <c r="C121" i="32"/>
  <c r="C122" i="32"/>
  <c r="C123" i="32"/>
  <c r="C124" i="32"/>
  <c r="C125" i="32"/>
  <c r="C126" i="32"/>
  <c r="C127" i="32"/>
  <c r="C128" i="32"/>
  <c r="C129" i="32"/>
  <c r="C130" i="32"/>
  <c r="C131" i="32"/>
  <c r="C132" i="32"/>
  <c r="C133" i="32"/>
  <c r="C134" i="32"/>
  <c r="C135" i="32"/>
  <c r="C136" i="32"/>
  <c r="C137" i="32"/>
  <c r="C97" i="32"/>
  <c r="C98" i="32"/>
  <c r="C99" i="32"/>
  <c r="C100" i="32"/>
  <c r="C101" i="32"/>
  <c r="C102" i="32"/>
  <c r="C103" i="32"/>
  <c r="C104" i="32"/>
  <c r="C105" i="32"/>
  <c r="C106" i="32"/>
  <c r="C107" i="32"/>
  <c r="C108" i="32"/>
  <c r="C109" i="32"/>
  <c r="C110" i="32"/>
  <c r="C111" i="32"/>
  <c r="C112" i="32"/>
  <c r="C113" i="32"/>
  <c r="C114" i="32"/>
  <c r="C115" i="32"/>
  <c r="C116" i="32"/>
  <c r="C76" i="32"/>
  <c r="C77" i="32"/>
  <c r="C78" i="32"/>
  <c r="C79" i="32"/>
  <c r="C80" i="32"/>
  <c r="C81" i="32"/>
  <c r="C82" i="32"/>
  <c r="C83" i="32"/>
  <c r="C84" i="32"/>
  <c r="C85" i="32"/>
  <c r="C86" i="32"/>
  <c r="C87" i="32"/>
  <c r="C88" i="32"/>
  <c r="C89" i="32"/>
  <c r="C90" i="32"/>
  <c r="C91" i="32"/>
  <c r="C92" i="32"/>
  <c r="C93" i="32"/>
  <c r="C94" i="32"/>
  <c r="C95" i="32"/>
  <c r="C34" i="32"/>
  <c r="C35" i="32"/>
  <c r="C36" i="32"/>
  <c r="C37" i="32"/>
  <c r="C38" i="32"/>
  <c r="C39" i="32"/>
  <c r="C40" i="32"/>
  <c r="C41" i="32"/>
  <c r="C42" i="32"/>
  <c r="C43" i="32"/>
  <c r="C44" i="32"/>
  <c r="C45" i="32"/>
  <c r="C46" i="32"/>
  <c r="C47" i="32"/>
  <c r="C48" i="32"/>
  <c r="C49" i="32"/>
  <c r="C50" i="32"/>
  <c r="C51" i="32"/>
  <c r="C52" i="32"/>
  <c r="C53" i="32"/>
  <c r="AZ31" i="19"/>
  <c r="AZ30" i="19"/>
  <c r="AZ29" i="19"/>
  <c r="AZ28" i="19"/>
  <c r="AZ27" i="19"/>
  <c r="AZ26" i="19"/>
  <c r="AZ25" i="19"/>
  <c r="AZ3" i="19"/>
  <c r="AZ4" i="19"/>
  <c r="AZ5" i="19"/>
  <c r="AZ6" i="19"/>
  <c r="AZ7" i="19"/>
  <c r="AZ8" i="19"/>
  <c r="AZ9" i="19"/>
  <c r="AZ10" i="19"/>
  <c r="AZ11" i="19"/>
  <c r="AZ12" i="19"/>
  <c r="AZ13" i="19"/>
  <c r="AZ14" i="19"/>
  <c r="AZ15" i="19"/>
  <c r="AZ16" i="19"/>
  <c r="AZ17" i="19"/>
  <c r="AZ18" i="19"/>
  <c r="AZ19" i="19"/>
  <c r="AZ20" i="19"/>
  <c r="AZ21" i="19"/>
  <c r="AZ22" i="19"/>
  <c r="AZ2" i="19"/>
  <c r="AF31" i="19"/>
  <c r="AE31" i="19"/>
  <c r="AF30" i="19"/>
  <c r="AE30" i="19"/>
  <c r="AF29" i="19"/>
  <c r="AE29" i="19"/>
  <c r="AF28" i="19"/>
  <c r="AE28" i="19"/>
  <c r="AF27" i="19"/>
  <c r="AE27" i="19"/>
  <c r="AF26" i="19"/>
  <c r="AE26" i="19"/>
  <c r="AF25" i="19"/>
  <c r="AE25" i="19"/>
  <c r="AE3" i="19"/>
  <c r="AE4" i="19"/>
  <c r="AE5" i="19"/>
  <c r="AE6" i="19"/>
  <c r="AE7" i="19"/>
  <c r="AE8" i="19"/>
  <c r="AE9" i="19"/>
  <c r="AE10" i="19"/>
  <c r="AE11" i="19"/>
  <c r="AE12" i="19"/>
  <c r="AE13" i="19"/>
  <c r="AE14" i="19"/>
  <c r="AE15" i="19"/>
  <c r="AE16" i="19"/>
  <c r="AE17" i="19"/>
  <c r="AE18" i="19"/>
  <c r="AE19" i="19"/>
  <c r="AE20" i="19"/>
  <c r="AE21" i="19"/>
  <c r="AE22" i="19"/>
  <c r="AD31" i="19"/>
  <c r="AC31" i="19"/>
  <c r="AB31" i="19"/>
  <c r="AD30" i="19"/>
  <c r="AC30" i="19"/>
  <c r="AB30" i="19"/>
  <c r="AD29" i="19"/>
  <c r="AC29" i="19"/>
  <c r="AB29" i="19"/>
  <c r="AD28" i="19"/>
  <c r="AC28" i="19"/>
  <c r="AB28" i="19"/>
  <c r="AD27" i="19"/>
  <c r="AC27" i="19"/>
  <c r="AB27" i="19"/>
  <c r="AD26" i="19"/>
  <c r="AC26" i="19"/>
  <c r="AB26" i="19"/>
  <c r="AD25" i="19"/>
  <c r="AC25" i="19"/>
  <c r="AB25" i="19"/>
  <c r="AB3" i="19"/>
  <c r="AC3" i="19"/>
  <c r="AB4" i="19"/>
  <c r="AC4" i="19"/>
  <c r="AB5" i="19"/>
  <c r="AC5" i="19"/>
  <c r="AB6" i="19"/>
  <c r="AC6" i="19"/>
  <c r="AB7" i="19"/>
  <c r="AC7" i="19"/>
  <c r="AB8" i="19"/>
  <c r="AC8" i="19"/>
  <c r="AB9" i="19"/>
  <c r="AC9" i="19"/>
  <c r="AB10" i="19"/>
  <c r="AC10" i="19"/>
  <c r="AB11" i="19"/>
  <c r="AC11" i="19"/>
  <c r="AB12" i="19"/>
  <c r="AC12" i="19"/>
  <c r="AB13" i="19"/>
  <c r="AC13" i="19"/>
  <c r="AB14" i="19"/>
  <c r="AC14" i="19"/>
  <c r="AB15" i="19"/>
  <c r="AC15" i="19"/>
  <c r="AB16" i="19"/>
  <c r="AC16" i="19"/>
  <c r="AB17" i="19"/>
  <c r="AC17" i="19"/>
  <c r="AB18" i="19"/>
  <c r="AC18" i="19"/>
  <c r="AB19" i="19"/>
  <c r="AC19" i="19"/>
  <c r="AB20" i="19"/>
  <c r="AC20" i="19"/>
  <c r="AB21" i="19"/>
  <c r="AC21" i="19"/>
  <c r="AB22" i="19"/>
  <c r="AC22" i="19"/>
  <c r="AA31" i="19"/>
  <c r="Z31" i="19"/>
  <c r="Y31" i="19"/>
  <c r="X31" i="19"/>
  <c r="AA30" i="19"/>
  <c r="Z30" i="19"/>
  <c r="Y30" i="19"/>
  <c r="X30" i="19"/>
  <c r="AA29" i="19"/>
  <c r="Z29" i="19"/>
  <c r="Y29" i="19"/>
  <c r="X29" i="19"/>
  <c r="AA28" i="19"/>
  <c r="Z28" i="19"/>
  <c r="Y28" i="19"/>
  <c r="X28" i="19"/>
  <c r="AA27" i="19"/>
  <c r="Z27" i="19"/>
  <c r="Y27" i="19"/>
  <c r="X27" i="19"/>
  <c r="AA26" i="19"/>
  <c r="Z26" i="19"/>
  <c r="Y26" i="19"/>
  <c r="X26" i="19"/>
  <c r="AA25" i="19"/>
  <c r="Z25" i="19"/>
  <c r="Y25" i="19"/>
  <c r="X25" i="19"/>
  <c r="V31" i="19"/>
  <c r="U31" i="19"/>
  <c r="T31" i="19"/>
  <c r="S31" i="19"/>
  <c r="V30" i="19"/>
  <c r="U30" i="19"/>
  <c r="T30" i="19"/>
  <c r="S30" i="19"/>
  <c r="V29" i="19"/>
  <c r="U29" i="19"/>
  <c r="T29" i="19"/>
  <c r="S29" i="19"/>
  <c r="V28" i="19"/>
  <c r="U28" i="19"/>
  <c r="T28" i="19"/>
  <c r="S28" i="19"/>
  <c r="V27" i="19"/>
  <c r="U27" i="19"/>
  <c r="T27" i="19"/>
  <c r="S27" i="19"/>
  <c r="V26" i="19"/>
  <c r="U26" i="19"/>
  <c r="T26" i="19"/>
  <c r="S26" i="19"/>
  <c r="U25" i="19"/>
  <c r="T25" i="19"/>
  <c r="L31" i="19"/>
  <c r="K31" i="19"/>
  <c r="J31" i="19"/>
  <c r="I31" i="19"/>
  <c r="L30" i="19"/>
  <c r="K30" i="19"/>
  <c r="J30" i="19"/>
  <c r="I30" i="19"/>
  <c r="L29" i="19"/>
  <c r="K29" i="19"/>
  <c r="J29" i="19"/>
  <c r="I29" i="19"/>
  <c r="L28" i="19"/>
  <c r="K28" i="19"/>
  <c r="J28" i="19"/>
  <c r="I28" i="19"/>
  <c r="L27" i="19"/>
  <c r="K27" i="19"/>
  <c r="J27" i="19"/>
  <c r="I27" i="19"/>
  <c r="L26" i="19"/>
  <c r="K26" i="19"/>
  <c r="J26" i="19"/>
  <c r="I26" i="19"/>
  <c r="L25" i="19"/>
  <c r="K25" i="19"/>
  <c r="J25" i="19"/>
  <c r="I25" i="19"/>
  <c r="I3" i="19"/>
  <c r="J3" i="19"/>
  <c r="K3" i="19"/>
  <c r="I4" i="19"/>
  <c r="J4" i="19"/>
  <c r="K4" i="19"/>
  <c r="I5" i="19"/>
  <c r="J5" i="19"/>
  <c r="K5" i="19"/>
  <c r="I6" i="19"/>
  <c r="J6" i="19"/>
  <c r="K6" i="19"/>
  <c r="I7" i="19"/>
  <c r="J7" i="19"/>
  <c r="K7" i="19"/>
  <c r="I8" i="19"/>
  <c r="J8" i="19"/>
  <c r="K8" i="19"/>
  <c r="I9" i="19"/>
  <c r="J9" i="19"/>
  <c r="K9" i="19"/>
  <c r="I10" i="19"/>
  <c r="J10" i="19"/>
  <c r="K10" i="19"/>
  <c r="I11" i="19"/>
  <c r="J11" i="19"/>
  <c r="K11" i="19"/>
  <c r="I12" i="19"/>
  <c r="J12" i="19"/>
  <c r="K12" i="19"/>
  <c r="I13" i="19"/>
  <c r="J13" i="19"/>
  <c r="K13" i="19"/>
  <c r="I14" i="19"/>
  <c r="J14" i="19"/>
  <c r="K14" i="19"/>
  <c r="I15" i="19"/>
  <c r="J15" i="19"/>
  <c r="K15" i="19"/>
  <c r="I16" i="19"/>
  <c r="J16" i="19"/>
  <c r="K16" i="19"/>
  <c r="I17" i="19"/>
  <c r="J17" i="19"/>
  <c r="K17" i="19"/>
  <c r="I18" i="19"/>
  <c r="J18" i="19"/>
  <c r="K18" i="19"/>
  <c r="I19" i="19"/>
  <c r="J19" i="19"/>
  <c r="K19" i="19"/>
  <c r="I20" i="19"/>
  <c r="J20" i="19"/>
  <c r="K20" i="19"/>
  <c r="I21" i="19"/>
  <c r="J21" i="19"/>
  <c r="K21" i="19"/>
  <c r="I22" i="19"/>
  <c r="J22" i="19"/>
  <c r="K22" i="19"/>
  <c r="D34" i="31"/>
  <c r="E34" i="31"/>
  <c r="F34" i="31"/>
  <c r="G34" i="31"/>
  <c r="B3" i="1"/>
  <c r="B4" i="1"/>
  <c r="B5" i="1"/>
  <c r="B6" i="1"/>
  <c r="B7" i="1"/>
  <c r="B8" i="1"/>
  <c r="B9" i="1"/>
  <c r="B10" i="1"/>
  <c r="B11" i="1"/>
  <c r="B12" i="1"/>
  <c r="B13" i="1"/>
  <c r="B14" i="1"/>
  <c r="B15" i="1"/>
  <c r="B16" i="1"/>
  <c r="B17" i="1"/>
  <c r="B18" i="1"/>
  <c r="B19" i="1"/>
  <c r="B20" i="1"/>
  <c r="B21" i="1"/>
  <c r="B22" i="1"/>
  <c r="B23" i="1"/>
  <c r="A22" i="29"/>
  <c r="A21" i="29"/>
  <c r="A20" i="29"/>
  <c r="A19" i="29"/>
  <c r="A18" i="29"/>
  <c r="A17" i="29"/>
  <c r="A17" i="31" s="1"/>
  <c r="A16" i="29"/>
  <c r="A16" i="31" s="1"/>
  <c r="A15" i="29"/>
  <c r="A15" i="31" s="1"/>
  <c r="A14" i="29"/>
  <c r="A14" i="31" s="1"/>
  <c r="A13" i="29"/>
  <c r="A13" i="31" s="1"/>
  <c r="H10" i="19" l="1"/>
  <c r="H9" i="19"/>
  <c r="H17" i="19"/>
  <c r="H16" i="19"/>
  <c r="H8" i="19"/>
  <c r="H18" i="19"/>
  <c r="H15" i="19"/>
  <c r="H7" i="19"/>
  <c r="H14" i="19"/>
  <c r="H21" i="19"/>
  <c r="H13" i="19"/>
  <c r="H5" i="19"/>
  <c r="H22" i="19"/>
  <c r="H12" i="19"/>
  <c r="H4" i="19"/>
  <c r="AA4" i="19"/>
  <c r="H6" i="19"/>
  <c r="H20" i="19"/>
  <c r="H19" i="19"/>
  <c r="H11" i="19"/>
  <c r="H3" i="19"/>
  <c r="AA20" i="19"/>
  <c r="X19" i="19"/>
  <c r="AA14" i="19"/>
  <c r="AA13" i="19"/>
  <c r="X11" i="19"/>
  <c r="X22" i="19"/>
  <c r="X20" i="19"/>
  <c r="X16" i="19"/>
  <c r="X14" i="19"/>
  <c r="X8" i="19"/>
  <c r="I9" i="31"/>
  <c r="I10" i="31"/>
  <c r="AP11" i="19" l="1"/>
  <c r="AQ11" i="19"/>
  <c r="AR11" i="19"/>
  <c r="AS11" i="19"/>
  <c r="AP4" i="19"/>
  <c r="AQ4" i="19"/>
  <c r="AR4" i="19"/>
  <c r="AS4" i="19"/>
  <c r="AP12" i="19"/>
  <c r="AQ12" i="19"/>
  <c r="AR12" i="19"/>
  <c r="AS12" i="19"/>
  <c r="AP19" i="19"/>
  <c r="AQ19" i="19"/>
  <c r="AR19" i="19"/>
  <c r="AS19" i="19"/>
  <c r="AP8" i="19"/>
  <c r="AQ8" i="19"/>
  <c r="AR8" i="19"/>
  <c r="AS8" i="19"/>
  <c r="AP6" i="19"/>
  <c r="AQ6" i="19"/>
  <c r="AR6" i="19"/>
  <c r="AS6" i="19"/>
  <c r="AQ15" i="19"/>
  <c r="AR15" i="19"/>
  <c r="AP15" i="19"/>
  <c r="AS15" i="19"/>
  <c r="AP18" i="19"/>
  <c r="AQ18" i="19"/>
  <c r="AR18" i="19"/>
  <c r="AS18" i="19"/>
  <c r="AP16" i="19"/>
  <c r="AQ16" i="19"/>
  <c r="AR16" i="19"/>
  <c r="AS16" i="19"/>
  <c r="AQ9" i="19"/>
  <c r="AS9" i="19"/>
  <c r="AP9" i="19"/>
  <c r="AR9" i="19"/>
  <c r="AP3" i="19"/>
  <c r="AQ3" i="19"/>
  <c r="AR3" i="19"/>
  <c r="AS3" i="19"/>
  <c r="C141" i="32"/>
  <c r="AF5" i="19"/>
  <c r="AD5" i="19"/>
  <c r="L5" i="19"/>
  <c r="AD7" i="19"/>
  <c r="C143" i="32"/>
  <c r="AA7" i="19"/>
  <c r="L7" i="19"/>
  <c r="AF7" i="19"/>
  <c r="AF16" i="19"/>
  <c r="AD16" i="19"/>
  <c r="L16" i="19"/>
  <c r="C152" i="32"/>
  <c r="X5" i="19"/>
  <c r="Y5" i="19"/>
  <c r="Z5" i="19"/>
  <c r="Y16" i="19"/>
  <c r="Z16" i="19"/>
  <c r="AD11" i="19"/>
  <c r="AF11" i="19"/>
  <c r="L11" i="19"/>
  <c r="C147" i="32"/>
  <c r="AD15" i="19"/>
  <c r="C151" i="32"/>
  <c r="L15" i="19"/>
  <c r="AA15" i="19"/>
  <c r="AF15" i="19"/>
  <c r="AA16" i="19"/>
  <c r="Z11" i="19"/>
  <c r="Y11" i="19"/>
  <c r="Z4" i="19"/>
  <c r="Y4" i="19"/>
  <c r="X4" i="19"/>
  <c r="X13" i="19"/>
  <c r="Y13" i="19"/>
  <c r="Z13" i="19"/>
  <c r="X15" i="19"/>
  <c r="Y15" i="19"/>
  <c r="Z15" i="19"/>
  <c r="Y17" i="19"/>
  <c r="Z17" i="19"/>
  <c r="X17" i="19"/>
  <c r="AD3" i="19"/>
  <c r="AA3" i="19"/>
  <c r="AF3" i="19"/>
  <c r="L3" i="19"/>
  <c r="C139" i="32"/>
  <c r="X6" i="19"/>
  <c r="Y6" i="19"/>
  <c r="Z6" i="19"/>
  <c r="AF17" i="19"/>
  <c r="AA17" i="19"/>
  <c r="L17" i="19"/>
  <c r="C153" i="32"/>
  <c r="AD17" i="19"/>
  <c r="L19" i="19"/>
  <c r="AD19" i="19"/>
  <c r="AF19" i="19"/>
  <c r="C155" i="32"/>
  <c r="AD18" i="19"/>
  <c r="L18" i="19"/>
  <c r="AF18" i="19"/>
  <c r="C154" i="32"/>
  <c r="AA18" i="19"/>
  <c r="AA9" i="19"/>
  <c r="AF9" i="19"/>
  <c r="L9" i="19"/>
  <c r="C145" i="32"/>
  <c r="AD9" i="19"/>
  <c r="C157" i="32"/>
  <c r="AF21" i="19"/>
  <c r="AD21" i="19"/>
  <c r="L21" i="19"/>
  <c r="Z19" i="19"/>
  <c r="Y19" i="19"/>
  <c r="X12" i="19"/>
  <c r="Y12" i="19"/>
  <c r="Z12" i="19"/>
  <c r="X21" i="19"/>
  <c r="Y21" i="19"/>
  <c r="Z21" i="19"/>
  <c r="X18" i="19"/>
  <c r="Y18" i="19"/>
  <c r="Z18" i="19"/>
  <c r="Z9" i="19"/>
  <c r="Y9" i="19"/>
  <c r="X9" i="19"/>
  <c r="C142" i="32"/>
  <c r="L6" i="19"/>
  <c r="AF6" i="19"/>
  <c r="AD6" i="19"/>
  <c r="AA6" i="19"/>
  <c r="X3" i="19"/>
  <c r="Y3" i="19"/>
  <c r="Z3" i="19"/>
  <c r="X7" i="19"/>
  <c r="Y7" i="19"/>
  <c r="Z7" i="19"/>
  <c r="G8" i="34"/>
  <c r="C140" i="32"/>
  <c r="AF4" i="19"/>
  <c r="L4" i="19"/>
  <c r="AD4" i="19"/>
  <c r="C149" i="32"/>
  <c r="L13" i="19"/>
  <c r="AF13" i="19"/>
  <c r="AD13" i="19"/>
  <c r="C148" i="32"/>
  <c r="AF12" i="19"/>
  <c r="L12" i="19"/>
  <c r="AA12" i="19"/>
  <c r="AD12" i="19"/>
  <c r="AA11" i="19"/>
  <c r="AA5" i="19"/>
  <c r="AA21" i="19"/>
  <c r="C156" i="32"/>
  <c r="AF20" i="19"/>
  <c r="L20" i="19"/>
  <c r="AD20" i="19"/>
  <c r="C158" i="32"/>
  <c r="L22" i="19"/>
  <c r="AF22" i="19"/>
  <c r="AD22" i="19"/>
  <c r="L14" i="19"/>
  <c r="C150" i="32"/>
  <c r="AF14" i="19"/>
  <c r="AD14" i="19"/>
  <c r="AF8" i="19"/>
  <c r="L8" i="19"/>
  <c r="AD8" i="19"/>
  <c r="C144" i="32"/>
  <c r="AD10" i="19"/>
  <c r="L10" i="19"/>
  <c r="AF10" i="19"/>
  <c r="AA10" i="19"/>
  <c r="C146" i="32"/>
  <c r="AA19" i="19"/>
  <c r="AA8" i="19"/>
  <c r="AA22" i="19"/>
  <c r="Y20" i="19"/>
  <c r="Z20" i="19"/>
  <c r="Y22" i="19"/>
  <c r="Z22" i="19"/>
  <c r="Z14" i="19"/>
  <c r="Y14" i="19"/>
  <c r="Y8" i="19"/>
  <c r="Z8" i="19"/>
  <c r="X10" i="19"/>
  <c r="Y10" i="19"/>
  <c r="Z10" i="19"/>
  <c r="F10" i="33"/>
  <c r="J10" i="33" s="1"/>
  <c r="F9" i="33"/>
  <c r="J9" i="33" s="1"/>
  <c r="G9" i="33"/>
  <c r="K9" i="33" s="1"/>
  <c r="G10" i="33"/>
  <c r="K10" i="33" s="1"/>
  <c r="I11" i="31"/>
  <c r="S10" i="1"/>
  <c r="R10" i="1" s="1"/>
  <c r="I12" i="31"/>
  <c r="S11" i="1"/>
  <c r="R11" i="1" s="1"/>
  <c r="F8" i="33"/>
  <c r="J8" i="33" s="1"/>
  <c r="G8" i="33"/>
  <c r="K8" i="33" s="1"/>
  <c r="B24" i="31"/>
  <c r="I13" i="31" l="1"/>
  <c r="G12" i="33"/>
  <c r="K12" i="33" s="1"/>
  <c r="S12" i="1"/>
  <c r="R12" i="1" s="1"/>
  <c r="I14" i="31"/>
  <c r="S13" i="1"/>
  <c r="R13" i="1" s="1"/>
  <c r="F11" i="33"/>
  <c r="J11" i="33" s="1"/>
  <c r="G11" i="33"/>
  <c r="K11" i="33" s="1"/>
  <c r="F38" i="31"/>
  <c r="C2" i="31"/>
  <c r="F2" i="31"/>
  <c r="F39" i="31" s="1"/>
  <c r="E2" i="31"/>
  <c r="E39" i="31" s="1"/>
  <c r="F12" i="33" l="1"/>
  <c r="J12" i="33" s="1"/>
  <c r="G13" i="33"/>
  <c r="K13" i="33" s="1"/>
  <c r="F13" i="33"/>
  <c r="J13" i="33" s="1"/>
  <c r="I16" i="31"/>
  <c r="S15" i="1"/>
  <c r="R15" i="1" s="1"/>
  <c r="I15" i="31"/>
  <c r="G14" i="33"/>
  <c r="K14" i="33" s="1"/>
  <c r="S14" i="1"/>
  <c r="R14" i="1" s="1"/>
  <c r="F40" i="31"/>
  <c r="F14" i="33" l="1"/>
  <c r="J14" i="33" s="1"/>
  <c r="I18" i="31"/>
  <c r="S17" i="1"/>
  <c r="R17" i="1" s="1"/>
  <c r="I17" i="31"/>
  <c r="G16" i="33"/>
  <c r="K16" i="33" s="1"/>
  <c r="S16" i="1"/>
  <c r="R16" i="1" s="1"/>
  <c r="G15" i="33"/>
  <c r="K15" i="33" s="1"/>
  <c r="F15" i="33"/>
  <c r="J15" i="33" s="1"/>
  <c r="B2" i="33"/>
  <c r="C2" i="33"/>
  <c r="C1" i="33"/>
  <c r="D1" i="33"/>
  <c r="B1" i="33"/>
  <c r="I19" i="31" l="1"/>
  <c r="G18" i="33"/>
  <c r="K18" i="33" s="1"/>
  <c r="S18" i="1"/>
  <c r="R18" i="1" s="1"/>
  <c r="I20" i="31"/>
  <c r="S19" i="1"/>
  <c r="R19" i="1" s="1"/>
  <c r="G17" i="33"/>
  <c r="K17" i="33" s="1"/>
  <c r="F17" i="33"/>
  <c r="J17" i="33" s="1"/>
  <c r="F16" i="33"/>
  <c r="J16" i="33" s="1"/>
  <c r="D2" i="29"/>
  <c r="H2" i="29" s="1"/>
  <c r="G20" i="33" l="1"/>
  <c r="K20" i="33" s="1"/>
  <c r="I21" i="31"/>
  <c r="S20" i="1"/>
  <c r="R20" i="1" s="1"/>
  <c r="G19" i="33"/>
  <c r="K19" i="33" s="1"/>
  <c r="F19" i="33"/>
  <c r="J19" i="33" s="1"/>
  <c r="I22" i="31"/>
  <c r="S21" i="1"/>
  <c r="R21" i="1" s="1"/>
  <c r="F18" i="33"/>
  <c r="J18" i="33" s="1"/>
  <c r="B26" i="1"/>
  <c r="H26" i="19" s="1"/>
  <c r="B27" i="1"/>
  <c r="H27" i="19" s="1"/>
  <c r="B28" i="1"/>
  <c r="H28" i="19" s="1"/>
  <c r="B29" i="1"/>
  <c r="H29" i="19" s="1"/>
  <c r="B30" i="1"/>
  <c r="H30" i="19" s="1"/>
  <c r="B31" i="1"/>
  <c r="H31" i="19" s="1"/>
  <c r="B32" i="1"/>
  <c r="B25" i="1"/>
  <c r="H25" i="19" s="1"/>
  <c r="B2" i="1"/>
  <c r="AA2" i="19" l="1"/>
  <c r="AS30" i="19"/>
  <c r="AR30" i="19"/>
  <c r="AQ30" i="19"/>
  <c r="AP30" i="19"/>
  <c r="AS28" i="19"/>
  <c r="AP28" i="19"/>
  <c r="AR28" i="19"/>
  <c r="AQ28" i="19"/>
  <c r="AS31" i="19"/>
  <c r="AQ31" i="19"/>
  <c r="AR31" i="19"/>
  <c r="AP31" i="19"/>
  <c r="AS29" i="19"/>
  <c r="AQ29" i="19"/>
  <c r="AR29" i="19"/>
  <c r="AP29" i="19"/>
  <c r="AS26" i="19"/>
  <c r="AR26" i="19"/>
  <c r="AQ26" i="19"/>
  <c r="AP26" i="19"/>
  <c r="AQ27" i="19"/>
  <c r="AP27" i="19"/>
  <c r="AS27" i="19"/>
  <c r="AR27" i="19"/>
  <c r="G21" i="33"/>
  <c r="K21" i="33" s="1"/>
  <c r="F21" i="33"/>
  <c r="J21" i="33" s="1"/>
  <c r="F20" i="33"/>
  <c r="J20" i="33" s="1"/>
  <c r="AX4" i="19"/>
  <c r="AY3" i="19"/>
  <c r="AX3" i="19"/>
  <c r="C373" i="32"/>
  <c r="AX5" i="19" l="1"/>
  <c r="AY4" i="19"/>
  <c r="AX12" i="19"/>
  <c r="AX15" i="19"/>
  <c r="B33" i="31"/>
  <c r="H33" i="31" s="1"/>
  <c r="B32" i="31"/>
  <c r="H32" i="31" s="1"/>
  <c r="B31" i="31"/>
  <c r="H31" i="31" s="1"/>
  <c r="B30" i="31"/>
  <c r="H30" i="31" s="1"/>
  <c r="B29" i="31"/>
  <c r="H29" i="31" s="1"/>
  <c r="B28" i="31"/>
  <c r="H28" i="31" s="1"/>
  <c r="B27" i="31"/>
  <c r="H27" i="31" s="1"/>
  <c r="B26" i="31"/>
  <c r="B4" i="31"/>
  <c r="H4" i="31" s="1"/>
  <c r="B5" i="31"/>
  <c r="H5" i="31" s="1"/>
  <c r="B6" i="31"/>
  <c r="H6" i="31" s="1"/>
  <c r="B7" i="31"/>
  <c r="H7" i="31" s="1"/>
  <c r="B8" i="31"/>
  <c r="H8" i="31" s="1"/>
  <c r="B9" i="31"/>
  <c r="H9" i="31" s="1"/>
  <c r="B10" i="31"/>
  <c r="H10" i="31" s="1"/>
  <c r="B11" i="31"/>
  <c r="H11" i="31" s="1"/>
  <c r="B12" i="31"/>
  <c r="H12" i="31" s="1"/>
  <c r="H14" i="31"/>
  <c r="H15" i="31"/>
  <c r="H17" i="31"/>
  <c r="H18" i="31"/>
  <c r="H19" i="31"/>
  <c r="H20" i="31"/>
  <c r="H21" i="31"/>
  <c r="H22" i="31"/>
  <c r="B23" i="31"/>
  <c r="H23" i="31" s="1"/>
  <c r="B3" i="31"/>
  <c r="B38" i="31" l="1"/>
  <c r="AY5" i="19"/>
  <c r="AY15" i="19"/>
  <c r="AY12" i="19"/>
  <c r="M30" i="19" l="1"/>
  <c r="M9" i="19"/>
  <c r="M17" i="19"/>
  <c r="M25" i="19"/>
  <c r="M6" i="19"/>
  <c r="M14" i="19"/>
  <c r="M22" i="19"/>
  <c r="M28" i="19"/>
  <c r="M3" i="19"/>
  <c r="M11" i="19"/>
  <c r="M19" i="19"/>
  <c r="M31" i="19"/>
  <c r="M8" i="19"/>
  <c r="M16" i="19"/>
  <c r="M26" i="19"/>
  <c r="M5" i="19"/>
  <c r="M13" i="19"/>
  <c r="M21" i="19"/>
  <c r="M29" i="19"/>
  <c r="M10" i="19"/>
  <c r="M18" i="19"/>
  <c r="M7" i="19"/>
  <c r="M15" i="19"/>
  <c r="M27" i="19"/>
  <c r="M4" i="19"/>
  <c r="M12" i="19"/>
  <c r="M20" i="19"/>
  <c r="Q26" i="19"/>
  <c r="Q5" i="19"/>
  <c r="Q13" i="19"/>
  <c r="Q21" i="19"/>
  <c r="Q29" i="19"/>
  <c r="Q10" i="19"/>
  <c r="Q18" i="19"/>
  <c r="Q7" i="19"/>
  <c r="Q15" i="19"/>
  <c r="Q27" i="19"/>
  <c r="Q4" i="19"/>
  <c r="Q12" i="19"/>
  <c r="Q20" i="19"/>
  <c r="Q30" i="19"/>
  <c r="Q9" i="19"/>
  <c r="Q17" i="19"/>
  <c r="Q25" i="19"/>
  <c r="Q6" i="19"/>
  <c r="Q14" i="19"/>
  <c r="Q22" i="19"/>
  <c r="Q28" i="19"/>
  <c r="Q3" i="19"/>
  <c r="Q11" i="19"/>
  <c r="Q19" i="19"/>
  <c r="Q31" i="19"/>
  <c r="Q8" i="19"/>
  <c r="Q16" i="19"/>
  <c r="O28" i="19"/>
  <c r="O7" i="19"/>
  <c r="O15" i="19"/>
  <c r="O31" i="19"/>
  <c r="O4" i="19"/>
  <c r="O12" i="19"/>
  <c r="O20" i="19"/>
  <c r="O26" i="19"/>
  <c r="O9" i="19"/>
  <c r="O17" i="19"/>
  <c r="O29" i="19"/>
  <c r="O6" i="19"/>
  <c r="O14" i="19"/>
  <c r="O22" i="19"/>
  <c r="O3" i="19"/>
  <c r="O11" i="19"/>
  <c r="O19" i="19"/>
  <c r="O27" i="19"/>
  <c r="O8" i="19"/>
  <c r="O16" i="19"/>
  <c r="O30" i="19"/>
  <c r="O5" i="19"/>
  <c r="O13" i="19"/>
  <c r="O21" i="19"/>
  <c r="O25" i="19"/>
  <c r="O10" i="19"/>
  <c r="O18" i="19"/>
  <c r="N25" i="19"/>
  <c r="N4" i="19"/>
  <c r="N12" i="19"/>
  <c r="N20" i="19"/>
  <c r="N28" i="19"/>
  <c r="N9" i="19"/>
  <c r="N17" i="19"/>
  <c r="N31" i="19"/>
  <c r="N6" i="19"/>
  <c r="N14" i="19"/>
  <c r="N22" i="19"/>
  <c r="N26" i="19"/>
  <c r="N3" i="19"/>
  <c r="N11" i="19"/>
  <c r="N19" i="19"/>
  <c r="N29" i="19"/>
  <c r="N8" i="19"/>
  <c r="N16" i="19"/>
  <c r="N5" i="19"/>
  <c r="N13" i="19"/>
  <c r="N21" i="19"/>
  <c r="N27" i="19"/>
  <c r="N10" i="19"/>
  <c r="N18" i="19"/>
  <c r="N30" i="19"/>
  <c r="N7" i="19"/>
  <c r="N15" i="19"/>
  <c r="P31" i="19"/>
  <c r="P10" i="19"/>
  <c r="P18" i="19"/>
  <c r="P26" i="19"/>
  <c r="P7" i="19"/>
  <c r="P15" i="19"/>
  <c r="P29" i="19"/>
  <c r="P4" i="19"/>
  <c r="P12" i="19"/>
  <c r="P20" i="19"/>
  <c r="P9" i="19"/>
  <c r="P17" i="19"/>
  <c r="P27" i="19"/>
  <c r="P6" i="19"/>
  <c r="P14" i="19"/>
  <c r="P22" i="19"/>
  <c r="P30" i="19"/>
  <c r="P3" i="19"/>
  <c r="P11" i="19"/>
  <c r="P19" i="19"/>
  <c r="P25" i="19"/>
  <c r="P8" i="19"/>
  <c r="P16" i="19"/>
  <c r="P28" i="19"/>
  <c r="P5" i="19"/>
  <c r="P13" i="19"/>
  <c r="P21" i="19"/>
  <c r="AX8" i="19"/>
  <c r="AX6" i="19"/>
  <c r="AX11" i="19"/>
  <c r="AX10" i="19"/>
  <c r="AX9" i="19"/>
  <c r="AX7" i="19"/>
  <c r="AX20" i="19" l="1"/>
  <c r="AX22" i="19"/>
  <c r="AY7" i="19"/>
  <c r="AX21" i="19"/>
  <c r="AY9" i="19"/>
  <c r="AX17" i="19"/>
  <c r="AY10" i="19"/>
  <c r="AX18" i="19"/>
  <c r="AY6" i="19"/>
  <c r="AX13" i="19"/>
  <c r="AX16" i="19"/>
  <c r="AX19" i="19"/>
  <c r="AY11" i="19"/>
  <c r="AY8" i="19"/>
  <c r="AX14" i="19"/>
  <c r="L2" i="19"/>
  <c r="K2" i="19"/>
  <c r="J2" i="19"/>
  <c r="I2" i="19"/>
  <c r="P2" i="19" l="1"/>
  <c r="Q2" i="19"/>
  <c r="N2" i="19"/>
  <c r="O2" i="19"/>
  <c r="AY18" i="19"/>
  <c r="AY21" i="19"/>
  <c r="AY16" i="19"/>
  <c r="AY13" i="19"/>
  <c r="AY17" i="19"/>
  <c r="AY22" i="19"/>
  <c r="AY19" i="19"/>
  <c r="AY14" i="19"/>
  <c r="AY20" i="19"/>
  <c r="A7" i="1"/>
  <c r="A8" i="1"/>
  <c r="A9" i="1"/>
  <c r="A10" i="1"/>
  <c r="A11" i="1"/>
  <c r="A13" i="1"/>
  <c r="A14" i="1"/>
  <c r="A16" i="1"/>
  <c r="A17" i="1"/>
  <c r="A18" i="1"/>
  <c r="A19" i="1"/>
  <c r="A20" i="1"/>
  <c r="A21" i="1"/>
  <c r="A22" i="1"/>
  <c r="A23" i="1"/>
  <c r="A6" i="1"/>
  <c r="A3" i="1"/>
  <c r="A4" i="1"/>
  <c r="A5" i="1"/>
  <c r="A2" i="1"/>
  <c r="A26" i="29"/>
  <c r="A27" i="29"/>
  <c r="A28" i="29"/>
  <c r="A29" i="29"/>
  <c r="A30" i="29"/>
  <c r="A31" i="29"/>
  <c r="A5" i="29"/>
  <c r="A5" i="31" s="1"/>
  <c r="A6" i="29"/>
  <c r="A6" i="31" s="1"/>
  <c r="A7" i="29"/>
  <c r="A7" i="31" s="1"/>
  <c r="A8" i="29"/>
  <c r="A8" i="31" s="1"/>
  <c r="A9" i="29"/>
  <c r="A9" i="31" s="1"/>
  <c r="A10" i="29"/>
  <c r="A10" i="31" s="1"/>
  <c r="A11" i="29"/>
  <c r="A11" i="31" s="1"/>
  <c r="A12" i="29"/>
  <c r="A12" i="31" s="1"/>
  <c r="A18" i="31"/>
  <c r="A19" i="31"/>
  <c r="A20" i="31"/>
  <c r="A21" i="31"/>
  <c r="A22" i="31"/>
  <c r="A23" i="29"/>
  <c r="A23" i="31" s="1"/>
  <c r="A24" i="29"/>
  <c r="A24" i="31" s="1"/>
  <c r="A4" i="29"/>
  <c r="A4" i="31" s="1"/>
  <c r="A3" i="29"/>
  <c r="A3" i="31" s="1"/>
  <c r="H3" i="31" l="1"/>
  <c r="A26" i="19" l="1"/>
  <c r="A27" i="19"/>
  <c r="A28" i="19"/>
  <c r="A29" i="19"/>
  <c r="A30" i="19"/>
  <c r="A31" i="19"/>
  <c r="A25" i="19"/>
  <c r="AY31" i="19"/>
  <c r="AX31" i="19"/>
  <c r="AY30" i="19"/>
  <c r="AX30" i="19"/>
  <c r="AY29" i="19"/>
  <c r="AX29" i="19"/>
  <c r="AY28" i="19"/>
  <c r="AX28" i="19"/>
  <c r="AY27" i="19"/>
  <c r="AX27" i="19"/>
  <c r="AY26" i="19"/>
  <c r="AX26" i="19"/>
  <c r="AY25" i="19"/>
  <c r="AX25" i="19"/>
  <c r="AJ9" i="25"/>
  <c r="AJ65" i="25"/>
  <c r="AJ93" i="25"/>
  <c r="AJ100" i="25"/>
  <c r="AJ114" i="25"/>
  <c r="AD9" i="25"/>
  <c r="AE9" i="25"/>
  <c r="AF9" i="25"/>
  <c r="AF16" i="25"/>
  <c r="AD23" i="25"/>
  <c r="AD30" i="25"/>
  <c r="AG30" i="25"/>
  <c r="AG44" i="25"/>
  <c r="AD51" i="25"/>
  <c r="AF51" i="25"/>
  <c r="AD58" i="25"/>
  <c r="AE58" i="25"/>
  <c r="AD65" i="25"/>
  <c r="AE65" i="25"/>
  <c r="AD72" i="25"/>
  <c r="AG72" i="25"/>
  <c r="AD86" i="25"/>
  <c r="AG86" i="25"/>
  <c r="AF93" i="25"/>
  <c r="AD100" i="25"/>
  <c r="AE100" i="25"/>
  <c r="AG100" i="25"/>
  <c r="AE107" i="25"/>
  <c r="AF107" i="25"/>
  <c r="AE114" i="25"/>
  <c r="AF114" i="25"/>
  <c r="AD121" i="25"/>
  <c r="AD128" i="25"/>
  <c r="AF128" i="25"/>
  <c r="AF2" i="25"/>
  <c r="AG2" i="25"/>
  <c r="AY2" i="19"/>
  <c r="AX2" i="19"/>
  <c r="AF2" i="19"/>
  <c r="AE2" i="19"/>
  <c r="AC2" i="19"/>
  <c r="AD2" i="19"/>
  <c r="AB2" i="19"/>
  <c r="R9" i="25"/>
  <c r="S9" i="25"/>
  <c r="S30" i="25"/>
  <c r="R44" i="25"/>
  <c r="S44" i="25"/>
  <c r="R51" i="25"/>
  <c r="S51" i="25"/>
  <c r="S65" i="25"/>
  <c r="R72" i="25"/>
  <c r="S79" i="25"/>
  <c r="R100" i="25"/>
  <c r="S100" i="25"/>
  <c r="S121" i="25"/>
  <c r="R128" i="25"/>
  <c r="S128" i="25"/>
  <c r="H128" i="25"/>
  <c r="H93" i="25"/>
  <c r="H2" i="19"/>
  <c r="A27" i="31"/>
  <c r="A28" i="31"/>
  <c r="A29" i="31"/>
  <c r="A30" i="31"/>
  <c r="A31" i="31"/>
  <c r="A32" i="31"/>
  <c r="A33" i="31"/>
  <c r="A26" i="31"/>
  <c r="I9" i="25"/>
  <c r="J9" i="25"/>
  <c r="K9" i="25"/>
  <c r="I16" i="25"/>
  <c r="J16" i="25"/>
  <c r="K16" i="25"/>
  <c r="L16" i="25"/>
  <c r="I23" i="25"/>
  <c r="J23" i="25"/>
  <c r="K23" i="25"/>
  <c r="L23" i="25"/>
  <c r="I30" i="25"/>
  <c r="J30" i="25"/>
  <c r="K30" i="25"/>
  <c r="L30" i="25"/>
  <c r="J37" i="25"/>
  <c r="K37" i="25"/>
  <c r="L37" i="25"/>
  <c r="J44" i="25"/>
  <c r="K44" i="25"/>
  <c r="L44" i="25"/>
  <c r="I51" i="25"/>
  <c r="K51" i="25"/>
  <c r="I58" i="25"/>
  <c r="J58" i="25"/>
  <c r="K58" i="25"/>
  <c r="L58" i="25"/>
  <c r="I65" i="25"/>
  <c r="J65" i="25"/>
  <c r="K65" i="25"/>
  <c r="L65" i="25"/>
  <c r="J72" i="25"/>
  <c r="K72" i="25"/>
  <c r="L72" i="25"/>
  <c r="J79" i="25"/>
  <c r="K79" i="25"/>
  <c r="L79" i="25"/>
  <c r="J86" i="25"/>
  <c r="K86" i="25"/>
  <c r="L86" i="25"/>
  <c r="J93" i="25"/>
  <c r="K93" i="25"/>
  <c r="L93" i="25"/>
  <c r="J100" i="25"/>
  <c r="K100" i="25"/>
  <c r="L100" i="25"/>
  <c r="I107" i="25"/>
  <c r="J107" i="25"/>
  <c r="K107" i="25"/>
  <c r="L107" i="25"/>
  <c r="J114" i="25"/>
  <c r="K114" i="25"/>
  <c r="L114" i="25"/>
  <c r="J121" i="25"/>
  <c r="K121" i="25"/>
  <c r="L121" i="25"/>
  <c r="J128" i="25"/>
  <c r="K128" i="25"/>
  <c r="L128" i="25"/>
  <c r="K2" i="25"/>
  <c r="D38" i="31"/>
  <c r="E38" i="31"/>
  <c r="D39" i="31"/>
  <c r="C38" i="31"/>
  <c r="I27" i="31"/>
  <c r="I28" i="31"/>
  <c r="I29" i="31"/>
  <c r="I30" i="31"/>
  <c r="I31" i="31"/>
  <c r="I32" i="31"/>
  <c r="I33" i="31"/>
  <c r="I26" i="31"/>
  <c r="C222" i="32"/>
  <c r="C201" i="32"/>
  <c r="C180" i="32"/>
  <c r="C159" i="32"/>
  <c r="C138" i="32"/>
  <c r="C117" i="32"/>
  <c r="C96" i="32"/>
  <c r="C75" i="32"/>
  <c r="C54" i="32"/>
  <c r="C55" i="32"/>
  <c r="C56" i="32"/>
  <c r="C57" i="32"/>
  <c r="C58" i="32"/>
  <c r="C59" i="32"/>
  <c r="C60" i="32"/>
  <c r="C61" i="32"/>
  <c r="C62" i="32"/>
  <c r="C63" i="32"/>
  <c r="C65" i="32"/>
  <c r="C66" i="32"/>
  <c r="C68" i="32"/>
  <c r="C69" i="32"/>
  <c r="C70" i="32"/>
  <c r="C71" i="32"/>
  <c r="C72" i="32"/>
  <c r="C73" i="32"/>
  <c r="C74" i="32"/>
  <c r="C33" i="32"/>
  <c r="C11" i="32"/>
  <c r="S32" i="1"/>
  <c r="R32" i="1" s="1"/>
  <c r="S31" i="1"/>
  <c r="R31" i="1" s="1"/>
  <c r="S30" i="1"/>
  <c r="R30" i="1" s="1"/>
  <c r="S29" i="1"/>
  <c r="R29" i="1" s="1"/>
  <c r="S28" i="1"/>
  <c r="R28" i="1" s="1"/>
  <c r="S27" i="1"/>
  <c r="R27" i="1" s="1"/>
  <c r="S26" i="1"/>
  <c r="R26" i="1" s="1"/>
  <c r="S25" i="1"/>
  <c r="R25" i="1" s="1"/>
  <c r="S3" i="1"/>
  <c r="R3" i="1" s="1"/>
  <c r="S2" i="1"/>
  <c r="R2" i="1" s="1"/>
  <c r="I24" i="31"/>
  <c r="I3" i="31"/>
  <c r="H26" i="31"/>
  <c r="C39" i="31"/>
  <c r="B39" i="31"/>
  <c r="C34" i="31"/>
  <c r="A26" i="1"/>
  <c r="A27" i="1"/>
  <c r="A28" i="1"/>
  <c r="A29" i="1"/>
  <c r="A30" i="1"/>
  <c r="A31" i="1"/>
  <c r="A32" i="1"/>
  <c r="A25" i="1"/>
  <c r="A32" i="29"/>
  <c r="A33" i="29"/>
  <c r="E56" i="30"/>
  <c r="E55" i="30"/>
  <c r="C33" i="30"/>
  <c r="E54" i="30"/>
  <c r="E53" i="30"/>
  <c r="E52" i="30"/>
  <c r="E51" i="30"/>
  <c r="E50" i="30"/>
  <c r="E49" i="30"/>
  <c r="E48" i="30"/>
  <c r="E47" i="30"/>
  <c r="E46" i="30"/>
  <c r="E45" i="30"/>
  <c r="E44" i="30"/>
  <c r="E43" i="30"/>
  <c r="E42" i="30"/>
  <c r="E41" i="30"/>
  <c r="E40" i="30"/>
  <c r="E39" i="30"/>
  <c r="E38" i="30"/>
  <c r="E37" i="30"/>
  <c r="E34" i="29"/>
  <c r="E35" i="29" s="1"/>
  <c r="D34" i="29"/>
  <c r="D35" i="29" s="1"/>
  <c r="F34" i="29"/>
  <c r="F35" i="29" s="1"/>
  <c r="G34" i="29"/>
  <c r="G35" i="29" s="1"/>
  <c r="D133" i="27"/>
  <c r="D89" i="27"/>
  <c r="D130" i="27"/>
  <c r="T9" i="25"/>
  <c r="U9" i="25"/>
  <c r="C108" i="27"/>
  <c r="B108" i="27"/>
  <c r="D108" i="27"/>
  <c r="D61" i="27"/>
  <c r="D62" i="27"/>
  <c r="D60" i="27"/>
  <c r="D51" i="27"/>
  <c r="D46" i="27"/>
  <c r="D45" i="27"/>
  <c r="C47" i="27"/>
  <c r="B47" i="27"/>
  <c r="C43" i="27"/>
  <c r="D40" i="27"/>
  <c r="D42" i="27"/>
  <c r="D39" i="27"/>
  <c r="D28" i="27"/>
  <c r="C28" i="27"/>
  <c r="B28" i="27"/>
  <c r="D13" i="27"/>
  <c r="AG107" i="25"/>
  <c r="AG9" i="25"/>
  <c r="AG23" i="25"/>
  <c r="AH30" i="25"/>
  <c r="AH72" i="25"/>
  <c r="AH2" i="25"/>
  <c r="AG16" i="25"/>
  <c r="AH23" i="25"/>
  <c r="J51" i="25"/>
  <c r="I72" i="25"/>
  <c r="AH79" i="25"/>
  <c r="AG121" i="25"/>
  <c r="I128" i="25"/>
  <c r="L2" i="25"/>
  <c r="AH16" i="25"/>
  <c r="AG37" i="25"/>
  <c r="I44" i="25"/>
  <c r="AG58" i="25"/>
  <c r="AG65" i="25"/>
  <c r="I100" i="25"/>
  <c r="I114" i="25"/>
  <c r="I121" i="25"/>
  <c r="AH121" i="25"/>
  <c r="I2" i="25"/>
  <c r="I37" i="25"/>
  <c r="AH37" i="25"/>
  <c r="L51" i="25"/>
  <c r="AG51" i="25"/>
  <c r="AH58" i="25"/>
  <c r="I79" i="25"/>
  <c r="I93" i="25"/>
  <c r="AH93" i="25"/>
  <c r="AH107" i="25"/>
  <c r="AH114" i="25"/>
  <c r="AH51" i="25"/>
  <c r="AG79" i="25"/>
  <c r="I86" i="25"/>
  <c r="AH86" i="25"/>
  <c r="AH44" i="25"/>
  <c r="AH100" i="25"/>
  <c r="A9" i="25"/>
  <c r="A16" i="25" s="1"/>
  <c r="A23" i="25" s="1"/>
  <c r="A30" i="25" s="1"/>
  <c r="A37" i="25" s="1"/>
  <c r="A44" i="25" s="1"/>
  <c r="A51" i="25" s="1"/>
  <c r="A58" i="25" s="1"/>
  <c r="A65" i="25" s="1"/>
  <c r="A72" i="25" s="1"/>
  <c r="A79" i="25" s="1"/>
  <c r="A86" i="25" s="1"/>
  <c r="A93" i="25" s="1"/>
  <c r="A100" i="25" s="1"/>
  <c r="A107" i="25" s="1"/>
  <c r="A114" i="25" s="1"/>
  <c r="A121" i="25" s="1"/>
  <c r="A128" i="25" s="1"/>
  <c r="J2" i="25"/>
  <c r="L9" i="25"/>
  <c r="AH128" i="25"/>
  <c r="AH9" i="25"/>
  <c r="AH65" i="25"/>
  <c r="D127" i="27"/>
  <c r="D124" i="27"/>
  <c r="D121" i="27"/>
  <c r="D117" i="27"/>
  <c r="D113" i="27"/>
  <c r="D112" i="27"/>
  <c r="D86" i="27"/>
  <c r="D82" i="27"/>
  <c r="D78" i="27"/>
  <c r="D77" i="27"/>
  <c r="D73" i="27"/>
  <c r="D69" i="27"/>
  <c r="C69" i="27"/>
  <c r="B69" i="27"/>
  <c r="D15" i="27"/>
  <c r="D14" i="27"/>
  <c r="D5" i="27"/>
  <c r="D4" i="27"/>
  <c r="A3" i="25"/>
  <c r="A4" i="25" s="1"/>
  <c r="A11" i="25" s="1"/>
  <c r="A18" i="25" s="1"/>
  <c r="A25" i="25" s="1"/>
  <c r="A32" i="25" s="1"/>
  <c r="A39" i="25" s="1"/>
  <c r="A46" i="25" s="1"/>
  <c r="A53" i="25" s="1"/>
  <c r="A60" i="25" s="1"/>
  <c r="A67" i="25" s="1"/>
  <c r="A74" i="25" s="1"/>
  <c r="A81" i="25" s="1"/>
  <c r="A88" i="25" s="1"/>
  <c r="A95" i="25" s="1"/>
  <c r="A102" i="25" s="1"/>
  <c r="A109" i="25" s="1"/>
  <c r="A116" i="25" s="1"/>
  <c r="A123" i="25" s="1"/>
  <c r="A130" i="25" s="1"/>
  <c r="M34" i="1"/>
  <c r="U114" i="25"/>
  <c r="U107" i="25"/>
  <c r="U79" i="25"/>
  <c r="T128" i="25"/>
  <c r="U93" i="25"/>
  <c r="T100" i="25"/>
  <c r="T72" i="25"/>
  <c r="T51" i="25"/>
  <c r="U121" i="25"/>
  <c r="U51" i="25"/>
  <c r="R93" i="25"/>
  <c r="AG93" i="25"/>
  <c r="AG128" i="25"/>
  <c r="H72" i="25"/>
  <c r="AD16" i="25"/>
  <c r="T114" i="25"/>
  <c r="U128" i="25"/>
  <c r="T79" i="25"/>
  <c r="AD114" i="25"/>
  <c r="U86" i="25"/>
  <c r="U100" i="25"/>
  <c r="AG114" i="25"/>
  <c r="T121" i="25"/>
  <c r="T86" i="25"/>
  <c r="U72" i="25"/>
  <c r="T107" i="25"/>
  <c r="T93" i="25"/>
  <c r="U65" i="25"/>
  <c r="R65" i="25"/>
  <c r="R107" i="25"/>
  <c r="AJ107" i="25"/>
  <c r="AJ51" i="25"/>
  <c r="U58" i="25"/>
  <c r="T65" i="25"/>
  <c r="T58" i="25"/>
  <c r="T2" i="25"/>
  <c r="AJ2" i="25"/>
  <c r="U2" i="25"/>
  <c r="U23" i="25"/>
  <c r="T16" i="25"/>
  <c r="U16" i="25"/>
  <c r="T44" i="25"/>
  <c r="U30" i="25"/>
  <c r="U44" i="25"/>
  <c r="U37" i="25"/>
  <c r="T23" i="25"/>
  <c r="T37" i="25"/>
  <c r="R37" i="25"/>
  <c r="T30" i="25"/>
  <c r="AI93" i="25"/>
  <c r="AI128" i="25"/>
  <c r="AI121" i="25"/>
  <c r="AI79" i="25"/>
  <c r="AI107" i="25"/>
  <c r="AI86" i="25"/>
  <c r="AI100" i="25"/>
  <c r="AI114" i="25"/>
  <c r="AI72" i="25"/>
  <c r="AK114" i="25"/>
  <c r="AK86" i="25"/>
  <c r="AK107" i="25"/>
  <c r="AK93" i="25"/>
  <c r="AK72" i="25"/>
  <c r="AK100" i="25"/>
  <c r="AK79" i="25"/>
  <c r="AK128" i="25"/>
  <c r="AK121" i="25"/>
  <c r="AI23" i="25"/>
  <c r="AI37" i="25"/>
  <c r="AI2" i="25"/>
  <c r="AI9" i="25"/>
  <c r="AI51" i="25"/>
  <c r="AI16" i="25"/>
  <c r="AI44" i="25"/>
  <c r="AI65" i="25"/>
  <c r="AI30" i="25"/>
  <c r="AI58" i="25"/>
  <c r="AK9" i="25"/>
  <c r="AK30" i="25"/>
  <c r="AK37" i="25"/>
  <c r="AK23" i="25"/>
  <c r="AK65" i="25"/>
  <c r="AK51" i="25"/>
  <c r="AK58" i="25"/>
  <c r="AK44" i="25"/>
  <c r="AK16" i="25"/>
  <c r="AK2" i="25"/>
  <c r="I2" i="29" l="1"/>
  <c r="B2" i="35"/>
  <c r="A10" i="25"/>
  <c r="A17" i="25" s="1"/>
  <c r="A24" i="25" s="1"/>
  <c r="A31" i="25" s="1"/>
  <c r="A38" i="25" s="1"/>
  <c r="A45" i="25" s="1"/>
  <c r="A52" i="25" s="1"/>
  <c r="A59" i="25" s="1"/>
  <c r="A66" i="25" s="1"/>
  <c r="A73" i="25" s="1"/>
  <c r="A80" i="25" s="1"/>
  <c r="A87" i="25" s="1"/>
  <c r="A94" i="25" s="1"/>
  <c r="A101" i="25" s="1"/>
  <c r="A108" i="25" s="1"/>
  <c r="A115" i="25" s="1"/>
  <c r="A122" i="25" s="1"/>
  <c r="A129" i="25" s="1"/>
  <c r="AS2" i="19"/>
  <c r="AR2" i="19"/>
  <c r="AQ2" i="19"/>
  <c r="AP2" i="19"/>
  <c r="Z2" i="19"/>
  <c r="Y2" i="19"/>
  <c r="S2" i="25" s="1"/>
  <c r="X2" i="19"/>
  <c r="R2" i="25" s="1"/>
  <c r="I2" i="31"/>
  <c r="I38" i="31" s="1"/>
  <c r="K26" i="31" s="1"/>
  <c r="AJ37" i="25"/>
  <c r="AJ16" i="25"/>
  <c r="AD2" i="25"/>
  <c r="G2" i="31"/>
  <c r="M2" i="19"/>
  <c r="H16" i="25"/>
  <c r="H58" i="25"/>
  <c r="H9" i="25"/>
  <c r="H37" i="25"/>
  <c r="D47" i="27"/>
  <c r="D43" i="27"/>
  <c r="AF100" i="25"/>
  <c r="AE72" i="25"/>
  <c r="AE30" i="25"/>
  <c r="AF30" i="25"/>
  <c r="AF44" i="25"/>
  <c r="AE44" i="25"/>
  <c r="AE86" i="25"/>
  <c r="AF58" i="25"/>
  <c r="AF72" i="25"/>
  <c r="AF86" i="25"/>
  <c r="AE16" i="25"/>
  <c r="H86" i="25"/>
  <c r="H79" i="25"/>
  <c r="AJ23" i="25"/>
  <c r="H65" i="25"/>
  <c r="H121" i="25"/>
  <c r="H107" i="25"/>
  <c r="H23" i="25"/>
  <c r="H51" i="25"/>
  <c r="AE128" i="25"/>
  <c r="S37" i="25"/>
  <c r="S16" i="25"/>
  <c r="AE79" i="25"/>
  <c r="AE93" i="25"/>
  <c r="AE37" i="25"/>
  <c r="AE121" i="25"/>
  <c r="AD107" i="25"/>
  <c r="AD93" i="25"/>
  <c r="AD37" i="25"/>
  <c r="AF65" i="25"/>
  <c r="AD79" i="25"/>
  <c r="R16" i="25"/>
  <c r="R30" i="25"/>
  <c r="R114" i="25"/>
  <c r="AF37" i="25"/>
  <c r="AF23" i="25"/>
  <c r="D33" i="30"/>
  <c r="AF121" i="25"/>
  <c r="S72" i="25"/>
  <c r="R121" i="25"/>
  <c r="AJ58" i="25"/>
  <c r="A5" i="25"/>
  <c r="D40" i="31"/>
  <c r="AE23" i="25"/>
  <c r="S107" i="25"/>
  <c r="S93" i="25"/>
  <c r="AJ86" i="25"/>
  <c r="AE51" i="25"/>
  <c r="AE2" i="25"/>
  <c r="B2" i="31"/>
  <c r="B34" i="31"/>
  <c r="B40" i="31"/>
  <c r="AJ72" i="25"/>
  <c r="C40" i="31"/>
  <c r="E40" i="31"/>
  <c r="R79" i="25"/>
  <c r="AJ79" i="25"/>
  <c r="S23" i="25"/>
  <c r="R23" i="25"/>
  <c r="AD44" i="25"/>
  <c r="AJ128" i="25"/>
  <c r="AF79" i="25"/>
  <c r="S114" i="25"/>
  <c r="H100" i="25"/>
  <c r="R58" i="25"/>
  <c r="S58" i="25"/>
  <c r="R86" i="25"/>
  <c r="S86" i="25"/>
  <c r="AJ121" i="25"/>
  <c r="AJ44" i="25"/>
  <c r="S34" i="1"/>
  <c r="H2" i="25"/>
  <c r="M33" i="31" l="1"/>
  <c r="K33" i="31"/>
  <c r="M32" i="31"/>
  <c r="C31" i="19" s="1"/>
  <c r="K32" i="31"/>
  <c r="K31" i="31"/>
  <c r="M31" i="31"/>
  <c r="C30" i="19" s="1"/>
  <c r="M30" i="31"/>
  <c r="C29" i="19" s="1"/>
  <c r="K30" i="31"/>
  <c r="K29" i="31"/>
  <c r="M29" i="31"/>
  <c r="C28" i="19" s="1"/>
  <c r="K27" i="31"/>
  <c r="K28" i="31"/>
  <c r="M28" i="31"/>
  <c r="C27" i="19" s="1"/>
  <c r="M27" i="31"/>
  <c r="C26" i="19" s="1"/>
  <c r="M26" i="31"/>
  <c r="C25" i="19" s="1"/>
  <c r="AP25" i="19" s="1"/>
  <c r="K14" i="31"/>
  <c r="K13" i="31"/>
  <c r="M13" i="31"/>
  <c r="C12" i="19" s="1"/>
  <c r="K6" i="31"/>
  <c r="M6" i="31"/>
  <c r="C5" i="19" s="1"/>
  <c r="AP5" i="19" s="1"/>
  <c r="K16" i="31"/>
  <c r="M8" i="31"/>
  <c r="C7" i="19" s="1"/>
  <c r="AP7" i="19" s="1"/>
  <c r="K5" i="31"/>
  <c r="K21" i="31"/>
  <c r="M5" i="31"/>
  <c r="C4" i="19" s="1"/>
  <c r="K22" i="31"/>
  <c r="M14" i="31"/>
  <c r="C13" i="19" s="1"/>
  <c r="AP13" i="19" s="1"/>
  <c r="K8" i="31"/>
  <c r="M21" i="31"/>
  <c r="C20" i="19" s="1"/>
  <c r="AP20" i="19" s="1"/>
  <c r="M22" i="31"/>
  <c r="C21" i="19" s="1"/>
  <c r="AP21" i="19" s="1"/>
  <c r="K7" i="31"/>
  <c r="K15" i="31"/>
  <c r="K23" i="31"/>
  <c r="M7" i="31"/>
  <c r="C6" i="19" s="1"/>
  <c r="M15" i="31"/>
  <c r="C14" i="19" s="1"/>
  <c r="AP14" i="19" s="1"/>
  <c r="M23" i="31"/>
  <c r="C22" i="19" s="1"/>
  <c r="AP22" i="19" s="1"/>
  <c r="M16" i="31"/>
  <c r="C15" i="19" s="1"/>
  <c r="N12" i="31"/>
  <c r="E11" i="19" s="1"/>
  <c r="J4" i="31"/>
  <c r="J19" i="31"/>
  <c r="N17" i="31"/>
  <c r="K12" i="31"/>
  <c r="J9" i="31"/>
  <c r="J7" i="31"/>
  <c r="M10" i="31"/>
  <c r="C9" i="19" s="1"/>
  <c r="M9" i="31"/>
  <c r="C8" i="19" s="1"/>
  <c r="K11" i="31"/>
  <c r="K19" i="31"/>
  <c r="J11" i="31"/>
  <c r="K4" i="31"/>
  <c r="N9" i="31"/>
  <c r="E8" i="19" s="1"/>
  <c r="N23" i="31"/>
  <c r="J22" i="31"/>
  <c r="J21" i="31"/>
  <c r="J17" i="31"/>
  <c r="J15" i="31"/>
  <c r="M17" i="31"/>
  <c r="C16" i="19" s="1"/>
  <c r="K17" i="31"/>
  <c r="K18" i="31"/>
  <c r="N19" i="31"/>
  <c r="E18" i="19" s="1"/>
  <c r="M20" i="31"/>
  <c r="C19" i="19" s="1"/>
  <c r="N16" i="31"/>
  <c r="E15" i="19" s="1"/>
  <c r="N15" i="31"/>
  <c r="J14" i="31"/>
  <c r="J13" i="31"/>
  <c r="N18" i="31"/>
  <c r="E17" i="19" s="1"/>
  <c r="AR17" i="19" s="1"/>
  <c r="K9" i="31"/>
  <c r="K10" i="31"/>
  <c r="N11" i="31"/>
  <c r="M12" i="31"/>
  <c r="C11" i="19" s="1"/>
  <c r="N8" i="31"/>
  <c r="E7" i="19" s="1"/>
  <c r="AR7" i="19" s="1"/>
  <c r="N7" i="31"/>
  <c r="E6" i="19" s="1"/>
  <c r="J6" i="31"/>
  <c r="J5" i="31"/>
  <c r="J12" i="31"/>
  <c r="M4" i="31"/>
  <c r="C3" i="19" s="1"/>
  <c r="J18" i="31"/>
  <c r="M19" i="31"/>
  <c r="C18" i="19" s="1"/>
  <c r="J20" i="31"/>
  <c r="N22" i="31"/>
  <c r="E21" i="19" s="1"/>
  <c r="AR21" i="19" s="1"/>
  <c r="N21" i="31"/>
  <c r="E20" i="19" s="1"/>
  <c r="AR20" i="19" s="1"/>
  <c r="N20" i="31"/>
  <c r="E19" i="19" s="1"/>
  <c r="J23" i="31"/>
  <c r="N6" i="31"/>
  <c r="E5" i="19" s="1"/>
  <c r="AR5" i="19" s="1"/>
  <c r="K20" i="31"/>
  <c r="N4" i="31"/>
  <c r="E3" i="19" s="1"/>
  <c r="J16" i="31"/>
  <c r="N10" i="31"/>
  <c r="E9" i="19" s="1"/>
  <c r="M11" i="31"/>
  <c r="C10" i="19" s="1"/>
  <c r="AP10" i="19" s="1"/>
  <c r="J10" i="31"/>
  <c r="N14" i="31"/>
  <c r="E13" i="19" s="1"/>
  <c r="AR13" i="19" s="1"/>
  <c r="N13" i="31"/>
  <c r="E12" i="19" s="1"/>
  <c r="J8" i="31"/>
  <c r="N5" i="31"/>
  <c r="E4" i="19" s="1"/>
  <c r="M18" i="31"/>
  <c r="C17" i="19" s="1"/>
  <c r="AP17" i="19" s="1"/>
  <c r="T26" i="1"/>
  <c r="G26" i="19" s="1"/>
  <c r="T9" i="1"/>
  <c r="T17" i="1"/>
  <c r="T29" i="1"/>
  <c r="G29" i="19" s="1"/>
  <c r="T22" i="1"/>
  <c r="T25" i="1"/>
  <c r="G25" i="19" s="1"/>
  <c r="T10" i="1"/>
  <c r="T18" i="1"/>
  <c r="T6" i="1"/>
  <c r="T32" i="1"/>
  <c r="T3" i="1"/>
  <c r="T11" i="1"/>
  <c r="T19" i="1"/>
  <c r="T31" i="1"/>
  <c r="G31" i="19" s="1"/>
  <c r="T4" i="1"/>
  <c r="T12" i="1"/>
  <c r="T20" i="1"/>
  <c r="T30" i="1"/>
  <c r="G30" i="19" s="1"/>
  <c r="T5" i="1"/>
  <c r="C246" i="32" s="1"/>
  <c r="T13" i="1"/>
  <c r="T21" i="1"/>
  <c r="T14" i="1"/>
  <c r="T28" i="1"/>
  <c r="G28" i="19" s="1"/>
  <c r="T7" i="1"/>
  <c r="T15" i="1"/>
  <c r="T27" i="1"/>
  <c r="G27" i="19" s="1"/>
  <c r="T8" i="1"/>
  <c r="T16" i="1"/>
  <c r="D17" i="30"/>
  <c r="D10" i="30"/>
  <c r="D18" i="30"/>
  <c r="D11" i="30"/>
  <c r="D19" i="30"/>
  <c r="D14" i="30"/>
  <c r="D12" i="30"/>
  <c r="D20" i="30"/>
  <c r="D7" i="30"/>
  <c r="D13" i="30"/>
  <c r="D21" i="30"/>
  <c r="D15" i="30"/>
  <c r="D8" i="30"/>
  <c r="D16" i="30"/>
  <c r="D9" i="30"/>
  <c r="D3" i="30"/>
  <c r="D6" i="30"/>
  <c r="D5" i="30"/>
  <c r="D4" i="30"/>
  <c r="D22" i="30"/>
  <c r="T2" i="1"/>
  <c r="G2" i="19" s="1"/>
  <c r="AJ30" i="25"/>
  <c r="H2" i="31"/>
  <c r="M3" i="31"/>
  <c r="C2" i="19" s="1"/>
  <c r="AT2" i="19" s="1"/>
  <c r="G41" i="31"/>
  <c r="H30" i="25"/>
  <c r="H44" i="25"/>
  <c r="H114" i="25"/>
  <c r="G39" i="31"/>
  <c r="A12" i="25"/>
  <c r="A19" i="25" s="1"/>
  <c r="A26" i="25" s="1"/>
  <c r="A33" i="25" s="1"/>
  <c r="A40" i="25" s="1"/>
  <c r="A47" i="25" s="1"/>
  <c r="A54" i="25" s="1"/>
  <c r="A61" i="25" s="1"/>
  <c r="A68" i="25" s="1"/>
  <c r="A75" i="25" s="1"/>
  <c r="A82" i="25" s="1"/>
  <c r="A89" i="25" s="1"/>
  <c r="A96" i="25" s="1"/>
  <c r="A103" i="25" s="1"/>
  <c r="A110" i="25" s="1"/>
  <c r="A117" i="25" s="1"/>
  <c r="A124" i="25" s="1"/>
  <c r="A131" i="25" s="1"/>
  <c r="A6" i="25"/>
  <c r="G38" i="31"/>
  <c r="N3" i="31"/>
  <c r="E2" i="19" s="1"/>
  <c r="AV2" i="19" s="1"/>
  <c r="J3" i="31"/>
  <c r="K3" i="31"/>
  <c r="N32" i="31"/>
  <c r="E31" i="19" s="1"/>
  <c r="N33" i="31"/>
  <c r="J33" i="31"/>
  <c r="J32" i="31"/>
  <c r="J31" i="31"/>
  <c r="N31" i="31"/>
  <c r="E30" i="19" s="1"/>
  <c r="N30" i="31"/>
  <c r="E29" i="19" s="1"/>
  <c r="J30" i="31"/>
  <c r="N28" i="31"/>
  <c r="E27" i="19" s="1"/>
  <c r="J29" i="31"/>
  <c r="N29" i="31"/>
  <c r="E28" i="19" s="1"/>
  <c r="J28" i="31"/>
  <c r="J27" i="31"/>
  <c r="N27" i="31"/>
  <c r="E26" i="19" s="1"/>
  <c r="N26" i="31"/>
  <c r="E25" i="19" s="1"/>
  <c r="AR25" i="19" s="1"/>
  <c r="J26" i="31"/>
  <c r="R34" i="1"/>
  <c r="AT17" i="19" l="1"/>
  <c r="AT18" i="19"/>
  <c r="AT11" i="19"/>
  <c r="AT8" i="19"/>
  <c r="AT21" i="19"/>
  <c r="AT7" i="19"/>
  <c r="AT19" i="19"/>
  <c r="AT9" i="19"/>
  <c r="AT15" i="19"/>
  <c r="AT20" i="19"/>
  <c r="AT3" i="19"/>
  <c r="AT22" i="19"/>
  <c r="AT5" i="19"/>
  <c r="AT14" i="19"/>
  <c r="AT13" i="19"/>
  <c r="AT6" i="19"/>
  <c r="AT12" i="19"/>
  <c r="AT10" i="19"/>
  <c r="AT16" i="19"/>
  <c r="AT4" i="19"/>
  <c r="AV9" i="19"/>
  <c r="AV21" i="19"/>
  <c r="AV6" i="19"/>
  <c r="AV11" i="19"/>
  <c r="AV7" i="19"/>
  <c r="AV3" i="19"/>
  <c r="AV12" i="19"/>
  <c r="AV5" i="19"/>
  <c r="AV18" i="19"/>
  <c r="AV15" i="19"/>
  <c r="AV13" i="19"/>
  <c r="AV8" i="19"/>
  <c r="AV17" i="19"/>
  <c r="AV4" i="19"/>
  <c r="AV19" i="19"/>
  <c r="AV20" i="19"/>
  <c r="C323" i="32"/>
  <c r="C281" i="32"/>
  <c r="C320" i="32"/>
  <c r="C278" i="32"/>
  <c r="L19" i="31"/>
  <c r="D18" i="19" s="1"/>
  <c r="W31" i="19"/>
  <c r="W30" i="19"/>
  <c r="W28" i="19"/>
  <c r="W29" i="19"/>
  <c r="W26" i="19"/>
  <c r="W27" i="19"/>
  <c r="W25" i="19"/>
  <c r="L5" i="31"/>
  <c r="D4" i="19" s="1"/>
  <c r="L11" i="31"/>
  <c r="D10" i="19" s="1"/>
  <c r="AQ10" i="19" s="1"/>
  <c r="G5" i="19"/>
  <c r="L7" i="31"/>
  <c r="D6" i="19" s="1"/>
  <c r="L6" i="31"/>
  <c r="D5" i="19" s="1"/>
  <c r="AQ5" i="19" s="1"/>
  <c r="L18" i="31"/>
  <c r="D17" i="19" s="1"/>
  <c r="AQ17" i="19" s="1"/>
  <c r="L21" i="31"/>
  <c r="D20" i="19" s="1"/>
  <c r="AQ20" i="19" s="1"/>
  <c r="L20" i="31"/>
  <c r="D19" i="19" s="1"/>
  <c r="L16" i="31"/>
  <c r="L10" i="31"/>
  <c r="D9" i="19" s="1"/>
  <c r="L8" i="31"/>
  <c r="D7" i="19" s="1"/>
  <c r="AQ7" i="19" s="1"/>
  <c r="L17" i="31"/>
  <c r="D16" i="19" s="1"/>
  <c r="L4" i="31"/>
  <c r="D3" i="19" s="1"/>
  <c r="L12" i="31"/>
  <c r="D11" i="19" s="1"/>
  <c r="L22" i="31"/>
  <c r="D21" i="19" s="1"/>
  <c r="AQ21" i="19" s="1"/>
  <c r="L9" i="31"/>
  <c r="L23" i="31"/>
  <c r="D22" i="19" s="1"/>
  <c r="AQ22" i="19" s="1"/>
  <c r="L13" i="31"/>
  <c r="L15" i="31"/>
  <c r="D14" i="19" s="1"/>
  <c r="AQ14" i="19" s="1"/>
  <c r="L14" i="31"/>
  <c r="D13" i="19" s="1"/>
  <c r="AQ13" i="19" s="1"/>
  <c r="G12" i="19"/>
  <c r="C253" i="32"/>
  <c r="C256" i="32"/>
  <c r="G15" i="19"/>
  <c r="E16" i="19"/>
  <c r="E22" i="19"/>
  <c r="AR22" i="19" s="1"/>
  <c r="E10" i="19"/>
  <c r="AR10" i="19" s="1"/>
  <c r="E14" i="19"/>
  <c r="AR14" i="19" s="1"/>
  <c r="G4" i="19"/>
  <c r="C245" i="32"/>
  <c r="G8" i="19"/>
  <c r="C249" i="32"/>
  <c r="C260" i="32"/>
  <c r="G19" i="19"/>
  <c r="G10" i="19"/>
  <c r="C251" i="32"/>
  <c r="G18" i="19"/>
  <c r="C259" i="32"/>
  <c r="C262" i="32"/>
  <c r="G21" i="19"/>
  <c r="C250" i="32"/>
  <c r="G9" i="19"/>
  <c r="C254" i="32"/>
  <c r="G13" i="19"/>
  <c r="AJ29" i="19"/>
  <c r="AK29" i="19"/>
  <c r="AG29" i="19"/>
  <c r="AI29" i="19"/>
  <c r="AH29" i="19"/>
  <c r="C247" i="32"/>
  <c r="G6" i="19"/>
  <c r="AG28" i="19"/>
  <c r="AJ28" i="19"/>
  <c r="AH28" i="19"/>
  <c r="AK28" i="19"/>
  <c r="AI28" i="19"/>
  <c r="AI26" i="19"/>
  <c r="AG26" i="19"/>
  <c r="AH26" i="19"/>
  <c r="AJ26" i="19"/>
  <c r="AK26" i="19"/>
  <c r="C257" i="32"/>
  <c r="G16" i="19"/>
  <c r="C244" i="32"/>
  <c r="G3" i="19"/>
  <c r="AH31" i="19"/>
  <c r="AG31" i="19"/>
  <c r="AI31" i="19"/>
  <c r="AJ31" i="19"/>
  <c r="AK31" i="19"/>
  <c r="C252" i="32"/>
  <c r="G11" i="19"/>
  <c r="C263" i="32"/>
  <c r="G22" i="19"/>
  <c r="C255" i="32"/>
  <c r="G14" i="19"/>
  <c r="AG2" i="19"/>
  <c r="AH2" i="19"/>
  <c r="AI2" i="19"/>
  <c r="AJ2" i="19"/>
  <c r="AK2" i="19"/>
  <c r="AK27" i="19"/>
  <c r="AH27" i="19"/>
  <c r="AI27" i="19"/>
  <c r="AJ27" i="19"/>
  <c r="AG27" i="19"/>
  <c r="C258" i="32"/>
  <c r="G17" i="19"/>
  <c r="C261" i="32"/>
  <c r="G20" i="19"/>
  <c r="AK30" i="19"/>
  <c r="AG30" i="19"/>
  <c r="AH30" i="19"/>
  <c r="AI30" i="19"/>
  <c r="AJ30" i="19"/>
  <c r="G7" i="19"/>
  <c r="C248" i="32"/>
  <c r="AK25" i="19"/>
  <c r="AI25" i="19"/>
  <c r="AG25" i="19"/>
  <c r="AJ25" i="19"/>
  <c r="AH25" i="19"/>
  <c r="C282" i="32"/>
  <c r="C275" i="32"/>
  <c r="L32" i="31"/>
  <c r="L30" i="31"/>
  <c r="L28" i="31"/>
  <c r="L26" i="31"/>
  <c r="D25" i="19" s="1"/>
  <c r="AQ25" i="19" s="1"/>
  <c r="L29" i="31"/>
  <c r="L27" i="31"/>
  <c r="L33" i="31"/>
  <c r="L3" i="31"/>
  <c r="D2" i="19" s="1"/>
  <c r="F2" i="25"/>
  <c r="A7" i="25"/>
  <c r="A13" i="25"/>
  <c r="A20" i="25" s="1"/>
  <c r="A27" i="25" s="1"/>
  <c r="A34" i="25" s="1"/>
  <c r="A41" i="25" s="1"/>
  <c r="A48" i="25" s="1"/>
  <c r="A55" i="25" s="1"/>
  <c r="A62" i="25" s="1"/>
  <c r="A69" i="25" s="1"/>
  <c r="A76" i="25" s="1"/>
  <c r="A83" i="25" s="1"/>
  <c r="A90" i="25" s="1"/>
  <c r="A97" i="25" s="1"/>
  <c r="A104" i="25" s="1"/>
  <c r="A111" i="25" s="1"/>
  <c r="A118" i="25" s="1"/>
  <c r="A125" i="25" s="1"/>
  <c r="A132" i="25" s="1"/>
  <c r="G40" i="31"/>
  <c r="F16" i="25"/>
  <c r="C312" i="32"/>
  <c r="C310" i="32"/>
  <c r="L31" i="31"/>
  <c r="H38" i="31"/>
  <c r="F121" i="25"/>
  <c r="C329" i="32"/>
  <c r="C328" i="32"/>
  <c r="F114" i="25"/>
  <c r="F51" i="25"/>
  <c r="C317" i="32"/>
  <c r="C321" i="32"/>
  <c r="F72" i="25"/>
  <c r="F9" i="25"/>
  <c r="C311" i="32"/>
  <c r="C314" i="32"/>
  <c r="F30" i="25"/>
  <c r="C313" i="32"/>
  <c r="C325" i="32"/>
  <c r="F93" i="25"/>
  <c r="F100" i="25"/>
  <c r="C326" i="32"/>
  <c r="H39" i="31"/>
  <c r="C327" i="32"/>
  <c r="F107" i="25"/>
  <c r="C319" i="32"/>
  <c r="F65" i="25"/>
  <c r="F23" i="25"/>
  <c r="C316" i="32"/>
  <c r="F44" i="25"/>
  <c r="F37" i="25"/>
  <c r="C315" i="32"/>
  <c r="C243" i="32"/>
  <c r="G2" i="25"/>
  <c r="W22" i="19" l="1"/>
  <c r="W19" i="19"/>
  <c r="W11" i="19"/>
  <c r="W6" i="19"/>
  <c r="W8" i="19"/>
  <c r="Q44" i="25" s="1"/>
  <c r="W20" i="19"/>
  <c r="W4" i="19"/>
  <c r="W17" i="19"/>
  <c r="W3" i="19"/>
  <c r="W13" i="19"/>
  <c r="W15" i="19"/>
  <c r="W16" i="19"/>
  <c r="Q86" i="25" s="1"/>
  <c r="W5" i="19"/>
  <c r="W9" i="19"/>
  <c r="Q51" i="25" s="1"/>
  <c r="W12" i="19"/>
  <c r="W21" i="19"/>
  <c r="W18" i="19"/>
  <c r="G37" i="25"/>
  <c r="W14" i="19"/>
  <c r="W10" i="19"/>
  <c r="G44" i="25"/>
  <c r="AV16" i="19"/>
  <c r="AV14" i="19"/>
  <c r="AV22" i="19"/>
  <c r="AV10" i="19"/>
  <c r="AU4" i="19"/>
  <c r="AU18" i="19"/>
  <c r="C289" i="32"/>
  <c r="AU2" i="19"/>
  <c r="AU19" i="19"/>
  <c r="AU10" i="19"/>
  <c r="AU21" i="19"/>
  <c r="AU20" i="19"/>
  <c r="AU22" i="19"/>
  <c r="AU11" i="19"/>
  <c r="AU17" i="19"/>
  <c r="AU9" i="19"/>
  <c r="AU3" i="19"/>
  <c r="AU5" i="19"/>
  <c r="AU16" i="19"/>
  <c r="AU6" i="19"/>
  <c r="AU13" i="19"/>
  <c r="AU14" i="19"/>
  <c r="AU7" i="19"/>
  <c r="F128" i="25"/>
  <c r="F58" i="25"/>
  <c r="F86" i="25"/>
  <c r="G93" i="25"/>
  <c r="G86" i="25"/>
  <c r="G23" i="25"/>
  <c r="AI5" i="19"/>
  <c r="X23" i="25" s="1"/>
  <c r="AJ5" i="19"/>
  <c r="Y23" i="25" s="1"/>
  <c r="AK5" i="19"/>
  <c r="Z23" i="25" s="1"/>
  <c r="AH5" i="19"/>
  <c r="W23" i="25" s="1"/>
  <c r="AG5" i="19"/>
  <c r="V23" i="25" s="1"/>
  <c r="C318" i="32"/>
  <c r="O23" i="31"/>
  <c r="P23" i="31" s="1"/>
  <c r="O20" i="31"/>
  <c r="P20" i="31" s="1"/>
  <c r="O14" i="31"/>
  <c r="P14" i="31" s="1"/>
  <c r="O9" i="31"/>
  <c r="P9" i="31" s="1"/>
  <c r="O5" i="31"/>
  <c r="P5" i="31" s="1"/>
  <c r="O17" i="31"/>
  <c r="P17" i="31" s="1"/>
  <c r="O16" i="31"/>
  <c r="P16" i="31" s="1"/>
  <c r="O13" i="31"/>
  <c r="P13" i="31" s="1"/>
  <c r="O8" i="31"/>
  <c r="P8" i="31" s="1"/>
  <c r="O7" i="31"/>
  <c r="P7" i="31" s="1"/>
  <c r="O19" i="31"/>
  <c r="P19" i="31" s="1"/>
  <c r="B18" i="19" s="1"/>
  <c r="O21" i="31"/>
  <c r="P21" i="31" s="1"/>
  <c r="O15" i="31"/>
  <c r="P15" i="31" s="1"/>
  <c r="O6" i="31"/>
  <c r="P6" i="31" s="1"/>
  <c r="O11" i="31"/>
  <c r="P11" i="31" s="1"/>
  <c r="O22" i="31"/>
  <c r="P22" i="31" s="1"/>
  <c r="O12" i="31"/>
  <c r="P12" i="31" s="1"/>
  <c r="O10" i="31"/>
  <c r="P10" i="31" s="1"/>
  <c r="O18" i="31"/>
  <c r="P18" i="31" s="1"/>
  <c r="O4" i="31"/>
  <c r="P4" i="31" s="1"/>
  <c r="D12" i="19"/>
  <c r="D15" i="19"/>
  <c r="D8" i="19"/>
  <c r="W7" i="19"/>
  <c r="O3" i="31"/>
  <c r="P3" i="31" s="1"/>
  <c r="AK15" i="19"/>
  <c r="AI15" i="19"/>
  <c r="AH15" i="19"/>
  <c r="AJ15" i="19"/>
  <c r="AG15" i="19"/>
  <c r="AJ12" i="19"/>
  <c r="AK12" i="19"/>
  <c r="AG12" i="19"/>
  <c r="AH12" i="19"/>
  <c r="AI12" i="19"/>
  <c r="D31" i="19"/>
  <c r="D29" i="19"/>
  <c r="D26" i="19"/>
  <c r="D28" i="19"/>
  <c r="D30" i="19"/>
  <c r="D27" i="19"/>
  <c r="C330" i="32"/>
  <c r="C324" i="32"/>
  <c r="E33" i="19"/>
  <c r="C322" i="32"/>
  <c r="F79" i="25"/>
  <c r="AH14" i="19"/>
  <c r="W79" i="25" s="1"/>
  <c r="AK14" i="19"/>
  <c r="Z79" i="25" s="1"/>
  <c r="AI14" i="19"/>
  <c r="X79" i="25" s="1"/>
  <c r="AJ14" i="19"/>
  <c r="Y79" i="25" s="1"/>
  <c r="AG14" i="19"/>
  <c r="V79" i="25" s="1"/>
  <c r="AG10" i="19"/>
  <c r="AK10" i="19"/>
  <c r="AJ10" i="19"/>
  <c r="AI10" i="19"/>
  <c r="AH10" i="19"/>
  <c r="AI9" i="19"/>
  <c r="X51" i="25" s="1"/>
  <c r="AJ9" i="19"/>
  <c r="Y51" i="25" s="1"/>
  <c r="AH9" i="19"/>
  <c r="W51" i="25" s="1"/>
  <c r="AG9" i="19"/>
  <c r="V51" i="25" s="1"/>
  <c r="AK9" i="19"/>
  <c r="Z51" i="25" s="1"/>
  <c r="AG3" i="19"/>
  <c r="AJ3" i="19"/>
  <c r="AI3" i="19"/>
  <c r="AH3" i="19"/>
  <c r="AK3" i="19"/>
  <c r="G51" i="25"/>
  <c r="AG11" i="19"/>
  <c r="AJ11" i="19"/>
  <c r="AH11" i="19"/>
  <c r="AI11" i="19"/>
  <c r="AK11" i="19"/>
  <c r="AG21" i="19"/>
  <c r="AK21" i="19"/>
  <c r="Z121" i="25" s="1"/>
  <c r="AJ21" i="19"/>
  <c r="Y121" i="25" s="1"/>
  <c r="AI21" i="19"/>
  <c r="X121" i="25" s="1"/>
  <c r="AH21" i="19"/>
  <c r="W121" i="25" s="1"/>
  <c r="AJ20" i="19"/>
  <c r="Y114" i="25" s="1"/>
  <c r="AK20" i="19"/>
  <c r="Z114" i="25" s="1"/>
  <c r="AI20" i="19"/>
  <c r="X114" i="25" s="1"/>
  <c r="AH20" i="19"/>
  <c r="W114" i="25" s="1"/>
  <c r="AG20" i="19"/>
  <c r="AG16" i="19"/>
  <c r="V86" i="25" s="1"/>
  <c r="AI16" i="19"/>
  <c r="X86" i="25" s="1"/>
  <c r="AJ16" i="19"/>
  <c r="Y86" i="25" s="1"/>
  <c r="AH16" i="19"/>
  <c r="W86" i="25" s="1"/>
  <c r="AK16" i="19"/>
  <c r="Z86" i="25" s="1"/>
  <c r="AG8" i="19"/>
  <c r="V44" i="25" s="1"/>
  <c r="AH8" i="19"/>
  <c r="W44" i="25" s="1"/>
  <c r="AK8" i="19"/>
  <c r="Z44" i="25" s="1"/>
  <c r="AJ8" i="19"/>
  <c r="Y44" i="25" s="1"/>
  <c r="AI8" i="19"/>
  <c r="X44" i="25" s="1"/>
  <c r="AG13" i="19"/>
  <c r="AH13" i="19"/>
  <c r="AK13" i="19"/>
  <c r="AJ13" i="19"/>
  <c r="AI13" i="19"/>
  <c r="G79" i="25"/>
  <c r="AH6" i="19"/>
  <c r="AI6" i="19"/>
  <c r="AJ6" i="19"/>
  <c r="AK6" i="19"/>
  <c r="AG6" i="19"/>
  <c r="AH22" i="19"/>
  <c r="W128" i="25" s="1"/>
  <c r="AG22" i="19"/>
  <c r="AJ22" i="19"/>
  <c r="Y128" i="25" s="1"/>
  <c r="AI22" i="19"/>
  <c r="X128" i="25" s="1"/>
  <c r="AK22" i="19"/>
  <c r="Z128" i="25" s="1"/>
  <c r="AG19" i="19"/>
  <c r="AJ19" i="19"/>
  <c r="AI19" i="19"/>
  <c r="AH19" i="19"/>
  <c r="AK19" i="19"/>
  <c r="AK7" i="19"/>
  <c r="Z37" i="25" s="1"/>
  <c r="AH7" i="19"/>
  <c r="W37" i="25" s="1"/>
  <c r="AG7" i="19"/>
  <c r="V37" i="25" s="1"/>
  <c r="AJ7" i="19"/>
  <c r="Y37" i="25" s="1"/>
  <c r="AI7" i="19"/>
  <c r="X37" i="25" s="1"/>
  <c r="AI17" i="19"/>
  <c r="X93" i="25" s="1"/>
  <c r="AK17" i="19"/>
  <c r="Z93" i="25" s="1"/>
  <c r="AJ17" i="19"/>
  <c r="Y93" i="25" s="1"/>
  <c r="AH17" i="19"/>
  <c r="W93" i="25" s="1"/>
  <c r="AG17" i="19"/>
  <c r="V93" i="25" s="1"/>
  <c r="AG18" i="19"/>
  <c r="AK18" i="19"/>
  <c r="AJ18" i="19"/>
  <c r="AI18" i="19"/>
  <c r="AH18" i="19"/>
  <c r="AJ4" i="19"/>
  <c r="AK4" i="19"/>
  <c r="AI4" i="19"/>
  <c r="AH4" i="19"/>
  <c r="AG4" i="19"/>
  <c r="Z2" i="25"/>
  <c r="Y2" i="25"/>
  <c r="V2" i="25"/>
  <c r="X2" i="25"/>
  <c r="W2" i="25"/>
  <c r="G58" i="25"/>
  <c r="G30" i="25"/>
  <c r="D100" i="25"/>
  <c r="D30" i="25"/>
  <c r="D107" i="25"/>
  <c r="G9" i="25"/>
  <c r="G100" i="25"/>
  <c r="G128" i="25"/>
  <c r="G114" i="25"/>
  <c r="D121" i="25"/>
  <c r="C273" i="32"/>
  <c r="C271" i="32"/>
  <c r="C288" i="32"/>
  <c r="D9" i="25"/>
  <c r="G72" i="25"/>
  <c r="C280" i="32"/>
  <c r="C270" i="32"/>
  <c r="C286" i="32"/>
  <c r="C279" i="32"/>
  <c r="C277" i="32"/>
  <c r="C268" i="32"/>
  <c r="W2" i="19"/>
  <c r="C283" i="32"/>
  <c r="C276" i="32"/>
  <c r="G65" i="25"/>
  <c r="G16" i="25"/>
  <c r="G121" i="25"/>
  <c r="G107" i="25"/>
  <c r="D23" i="25"/>
  <c r="D128" i="25"/>
  <c r="D93" i="25"/>
  <c r="D16" i="25"/>
  <c r="D58" i="25"/>
  <c r="D114" i="25"/>
  <c r="C284" i="32"/>
  <c r="C272" i="32"/>
  <c r="D2" i="25"/>
  <c r="D65" i="25"/>
  <c r="D86" i="25"/>
  <c r="D51" i="25"/>
  <c r="D37" i="25"/>
  <c r="C269" i="32"/>
  <c r="C33" i="19"/>
  <c r="C287" i="32"/>
  <c r="C285" i="32"/>
  <c r="D72" i="25"/>
  <c r="C274" i="32"/>
  <c r="D44" i="25"/>
  <c r="D79" i="25"/>
  <c r="E16" i="25"/>
  <c r="E30" i="25"/>
  <c r="C298" i="32"/>
  <c r="E2" i="25"/>
  <c r="C308" i="32"/>
  <c r="C303" i="32"/>
  <c r="E114" i="25"/>
  <c r="E51" i="25"/>
  <c r="E86" i="25"/>
  <c r="A14" i="25"/>
  <c r="A21" i="25" s="1"/>
  <c r="A28" i="25" s="1"/>
  <c r="A35" i="25" s="1"/>
  <c r="A42" i="25" s="1"/>
  <c r="A49" i="25" s="1"/>
  <c r="A56" i="25" s="1"/>
  <c r="A63" i="25" s="1"/>
  <c r="A70" i="25" s="1"/>
  <c r="A77" i="25" s="1"/>
  <c r="A84" i="25" s="1"/>
  <c r="A91" i="25" s="1"/>
  <c r="A98" i="25" s="1"/>
  <c r="A105" i="25" s="1"/>
  <c r="A112" i="25" s="1"/>
  <c r="A119" i="25" s="1"/>
  <c r="A126" i="25" s="1"/>
  <c r="A133" i="25" s="1"/>
  <c r="A8" i="25"/>
  <c r="A15" i="25" s="1"/>
  <c r="A22" i="25" s="1"/>
  <c r="A29" i="25" s="1"/>
  <c r="A36" i="25" s="1"/>
  <c r="A43" i="25" s="1"/>
  <c r="A50" i="25" s="1"/>
  <c r="A57" i="25" s="1"/>
  <c r="A64" i="25" s="1"/>
  <c r="A71" i="25" s="1"/>
  <c r="A78" i="25" s="1"/>
  <c r="A85" i="25" s="1"/>
  <c r="A92" i="25" s="1"/>
  <c r="A99" i="25" s="1"/>
  <c r="A106" i="25" s="1"/>
  <c r="A113" i="25" s="1"/>
  <c r="A120" i="25" s="1"/>
  <c r="A127" i="25" s="1"/>
  <c r="A134" i="25" s="1"/>
  <c r="O33" i="31"/>
  <c r="P33" i="31" s="1"/>
  <c r="O31" i="31"/>
  <c r="P31" i="31" s="1"/>
  <c r="O32" i="31"/>
  <c r="O29" i="31"/>
  <c r="P29" i="31" s="1"/>
  <c r="O30" i="31"/>
  <c r="P30" i="31" s="1"/>
  <c r="O27" i="31"/>
  <c r="P27" i="31" s="1"/>
  <c r="O28" i="31"/>
  <c r="P28" i="31" s="1"/>
  <c r="O26" i="31"/>
  <c r="P26" i="31" s="1"/>
  <c r="B25" i="19" s="1"/>
  <c r="E79" i="25"/>
  <c r="H40" i="31"/>
  <c r="E100" i="25"/>
  <c r="C305" i="32"/>
  <c r="G33" i="19"/>
  <c r="C297" i="32"/>
  <c r="E58" i="25"/>
  <c r="BF18" i="19" l="1"/>
  <c r="BI18" i="19"/>
  <c r="V25" i="19"/>
  <c r="S25" i="19"/>
  <c r="AU8" i="19"/>
  <c r="AU15" i="19"/>
  <c r="AU12" i="19"/>
  <c r="C299" i="32"/>
  <c r="C295" i="32"/>
  <c r="C302" i="32"/>
  <c r="R25" i="19"/>
  <c r="F25" i="19"/>
  <c r="AS25" i="19" s="1"/>
  <c r="S18" i="19"/>
  <c r="T18" i="19"/>
  <c r="V18" i="19"/>
  <c r="B7" i="19"/>
  <c r="B6" i="19"/>
  <c r="B11" i="19"/>
  <c r="B21" i="19"/>
  <c r="B12" i="19"/>
  <c r="B22" i="19"/>
  <c r="B15" i="19"/>
  <c r="B9" i="19"/>
  <c r="B19" i="19"/>
  <c r="B5" i="19"/>
  <c r="B16" i="19"/>
  <c r="B14" i="19"/>
  <c r="B4" i="19"/>
  <c r="B3" i="19"/>
  <c r="B20" i="19"/>
  <c r="B8" i="19"/>
  <c r="B17" i="19"/>
  <c r="U18" i="19"/>
  <c r="B13" i="19"/>
  <c r="B10" i="19"/>
  <c r="R18" i="19"/>
  <c r="F18" i="19"/>
  <c r="B28" i="19"/>
  <c r="F28" i="19" s="1"/>
  <c r="P32" i="31"/>
  <c r="B31" i="19" s="1"/>
  <c r="B29" i="19"/>
  <c r="F29" i="19" s="1"/>
  <c r="B30" i="19"/>
  <c r="F30" i="19" s="1"/>
  <c r="B27" i="19"/>
  <c r="F27" i="19" s="1"/>
  <c r="B26" i="19"/>
  <c r="F26" i="19" s="1"/>
  <c r="AL25" i="19"/>
  <c r="AM25" i="19"/>
  <c r="AN25" i="19"/>
  <c r="AN18" i="19"/>
  <c r="AM18" i="19"/>
  <c r="AL18" i="19"/>
  <c r="W30" i="25"/>
  <c r="Q128" i="25"/>
  <c r="V65" i="25"/>
  <c r="Q65" i="25"/>
  <c r="Q79" i="25"/>
  <c r="Q23" i="25"/>
  <c r="V128" i="25"/>
  <c r="Q30" i="25"/>
  <c r="Z65" i="25"/>
  <c r="Z58" i="25"/>
  <c r="Z107" i="25"/>
  <c r="Z100" i="25"/>
  <c r="V114" i="25"/>
  <c r="Y65" i="25"/>
  <c r="Y58" i="25"/>
  <c r="Y107" i="25"/>
  <c r="Y100" i="25"/>
  <c r="Q2" i="25"/>
  <c r="V58" i="25"/>
  <c r="V107" i="25"/>
  <c r="Q58" i="25"/>
  <c r="Q72" i="25"/>
  <c r="V72" i="25"/>
  <c r="Q37" i="25"/>
  <c r="V100" i="25"/>
  <c r="Q100" i="25"/>
  <c r="X65" i="25"/>
  <c r="X58" i="25"/>
  <c r="X107" i="25"/>
  <c r="X100" i="25"/>
  <c r="V16" i="25"/>
  <c r="W65" i="25"/>
  <c r="W58" i="25"/>
  <c r="W107" i="25"/>
  <c r="W100" i="25"/>
  <c r="Q16" i="25"/>
  <c r="W16" i="25"/>
  <c r="V121" i="25"/>
  <c r="Q93" i="25"/>
  <c r="Q114" i="25"/>
  <c r="Q9" i="25"/>
  <c r="Q121" i="25"/>
  <c r="V9" i="25"/>
  <c r="V30" i="25"/>
  <c r="Z30" i="25"/>
  <c r="Z16" i="25"/>
  <c r="Q107" i="25"/>
  <c r="Z9" i="25"/>
  <c r="Z72" i="25"/>
  <c r="Y72" i="25"/>
  <c r="X72" i="25"/>
  <c r="W72" i="25"/>
  <c r="Y30" i="25"/>
  <c r="X30" i="25"/>
  <c r="Y16" i="25"/>
  <c r="X16" i="25"/>
  <c r="Y9" i="25"/>
  <c r="W9" i="25"/>
  <c r="X9" i="25"/>
  <c r="B2" i="19"/>
  <c r="BF2" i="19" s="1"/>
  <c r="BI2" i="19" s="1"/>
  <c r="E9" i="25"/>
  <c r="C300" i="32"/>
  <c r="C291" i="32"/>
  <c r="C290" i="32"/>
  <c r="C293" i="32"/>
  <c r="E72" i="25"/>
  <c r="C301" i="32"/>
  <c r="E65" i="25"/>
  <c r="E121" i="25"/>
  <c r="C307" i="32"/>
  <c r="E44" i="25"/>
  <c r="C296" i="32"/>
  <c r="E93" i="25"/>
  <c r="C304" i="32"/>
  <c r="C309" i="32"/>
  <c r="E128" i="25"/>
  <c r="E107" i="25"/>
  <c r="C306" i="32"/>
  <c r="E37" i="25"/>
  <c r="C294" i="32"/>
  <c r="E23" i="25"/>
  <c r="C292" i="32"/>
  <c r="D33" i="19"/>
  <c r="BF7" i="19" l="1"/>
  <c r="BI7" i="19"/>
  <c r="BJ7" i="19" s="1"/>
  <c r="BF12" i="19"/>
  <c r="BI12" i="19"/>
  <c r="BF8" i="19"/>
  <c r="BI8" i="19"/>
  <c r="BJ8" i="19" s="1"/>
  <c r="BF11" i="19"/>
  <c r="BI11" i="19"/>
  <c r="BJ11" i="19" s="1"/>
  <c r="BF6" i="19"/>
  <c r="BI6" i="19"/>
  <c r="BF21" i="19"/>
  <c r="BI21" i="19"/>
  <c r="BF4" i="19"/>
  <c r="BI4" i="19"/>
  <c r="BF5" i="19"/>
  <c r="BI5" i="19"/>
  <c r="BJ5" i="19" s="1"/>
  <c r="BF3" i="19"/>
  <c r="BI3" i="19"/>
  <c r="BJ3" i="19" s="1"/>
  <c r="BF14" i="19"/>
  <c r="BI14" i="19"/>
  <c r="BF19" i="19"/>
  <c r="BI19" i="19"/>
  <c r="BF13" i="19"/>
  <c r="BI13" i="19"/>
  <c r="BJ13" i="19" s="1"/>
  <c r="BF20" i="19"/>
  <c r="BI20" i="19"/>
  <c r="BF10" i="19"/>
  <c r="BI10" i="19"/>
  <c r="BF16" i="19"/>
  <c r="BI16" i="19"/>
  <c r="BF15" i="19"/>
  <c r="BI15" i="19"/>
  <c r="BF17" i="19"/>
  <c r="BI17" i="19"/>
  <c r="BF9" i="19"/>
  <c r="BI9" i="19"/>
  <c r="R22" i="19"/>
  <c r="M128" i="25" s="1"/>
  <c r="BF22" i="19"/>
  <c r="BI22" i="19"/>
  <c r="AO25" i="19"/>
  <c r="C347" i="32"/>
  <c r="AW18" i="19"/>
  <c r="AO18" i="19"/>
  <c r="AL20" i="19"/>
  <c r="R31" i="19"/>
  <c r="F31" i="19"/>
  <c r="AN29" i="19"/>
  <c r="R29" i="19"/>
  <c r="AO28" i="19"/>
  <c r="R28" i="19"/>
  <c r="AN26" i="19"/>
  <c r="R26" i="19"/>
  <c r="AL27" i="19"/>
  <c r="R27" i="19"/>
  <c r="AO30" i="19"/>
  <c r="R30" i="19"/>
  <c r="F14" i="19"/>
  <c r="U2" i="19"/>
  <c r="AM6" i="19"/>
  <c r="AN20" i="19"/>
  <c r="AM22" i="19"/>
  <c r="F20" i="19"/>
  <c r="AN22" i="19"/>
  <c r="AL22" i="19"/>
  <c r="R16" i="19"/>
  <c r="M86" i="25" s="1"/>
  <c r="AL21" i="19"/>
  <c r="F17" i="19"/>
  <c r="U19" i="19"/>
  <c r="R6" i="19"/>
  <c r="AL13" i="19"/>
  <c r="U8" i="19"/>
  <c r="U9" i="19"/>
  <c r="P51" i="25" s="1"/>
  <c r="U7" i="19"/>
  <c r="U5" i="19"/>
  <c r="U20" i="19"/>
  <c r="P114" i="25" s="1"/>
  <c r="U15" i="19"/>
  <c r="C365" i="32"/>
  <c r="U12" i="19"/>
  <c r="C362" i="32"/>
  <c r="R3" i="19"/>
  <c r="R14" i="19"/>
  <c r="AM11" i="19"/>
  <c r="U4" i="19"/>
  <c r="U22" i="19"/>
  <c r="P128" i="25" s="1"/>
  <c r="C360" i="32"/>
  <c r="C58" i="25"/>
  <c r="AM21" i="19"/>
  <c r="AB121" i="25" s="1"/>
  <c r="AM20" i="19"/>
  <c r="AB114" i="25" s="1"/>
  <c r="AN10" i="19"/>
  <c r="AC58" i="25" s="1"/>
  <c r="AL16" i="19"/>
  <c r="AA86" i="25" s="1"/>
  <c r="R10" i="19"/>
  <c r="M58" i="25" s="1"/>
  <c r="AL17" i="19"/>
  <c r="AN5" i="19"/>
  <c r="AN12" i="19"/>
  <c r="AL5" i="19"/>
  <c r="AM12" i="19"/>
  <c r="U10" i="19"/>
  <c r="P58" i="25" s="1"/>
  <c r="R12" i="19"/>
  <c r="F12" i="19"/>
  <c r="F5" i="19"/>
  <c r="R11" i="19"/>
  <c r="F11" i="19"/>
  <c r="U3" i="19"/>
  <c r="U11" i="19"/>
  <c r="AL6" i="19"/>
  <c r="AM15" i="19"/>
  <c r="R20" i="19"/>
  <c r="AN3" i="19"/>
  <c r="AN6" i="19"/>
  <c r="AN11" i="19"/>
  <c r="AM4" i="19"/>
  <c r="F22" i="19"/>
  <c r="AS22" i="19" s="1"/>
  <c r="R17" i="19"/>
  <c r="AN19" i="19"/>
  <c r="AM19" i="19"/>
  <c r="AL14" i="19"/>
  <c r="AN14" i="19"/>
  <c r="AL19" i="19"/>
  <c r="U17" i="19"/>
  <c r="U14" i="19"/>
  <c r="P79" i="25" s="1"/>
  <c r="F19" i="19"/>
  <c r="AN17" i="19"/>
  <c r="R19" i="19"/>
  <c r="AM17" i="19"/>
  <c r="R7" i="19"/>
  <c r="AL4" i="19"/>
  <c r="AN4" i="19"/>
  <c r="R4" i="19"/>
  <c r="F9" i="19"/>
  <c r="U6" i="19"/>
  <c r="AM9" i="19"/>
  <c r="AB51" i="25" s="1"/>
  <c r="F6" i="19"/>
  <c r="AN9" i="19"/>
  <c r="AC51" i="25" s="1"/>
  <c r="AM10" i="19"/>
  <c r="AB58" i="25" s="1"/>
  <c r="F4" i="19"/>
  <c r="AN21" i="19"/>
  <c r="AM3" i="19"/>
  <c r="AB9" i="25" s="1"/>
  <c r="AM8" i="19"/>
  <c r="AM7" i="19"/>
  <c r="AN16" i="19"/>
  <c r="AC86" i="25" s="1"/>
  <c r="AN15" i="19"/>
  <c r="F3" i="19"/>
  <c r="F8" i="19"/>
  <c r="F16" i="19"/>
  <c r="S5" i="19"/>
  <c r="T5" i="19"/>
  <c r="V5" i="19"/>
  <c r="S11" i="19"/>
  <c r="V11" i="19"/>
  <c r="T11" i="19"/>
  <c r="S2" i="19"/>
  <c r="V2" i="19"/>
  <c r="T2" i="19"/>
  <c r="AL3" i="19"/>
  <c r="AL8" i="19"/>
  <c r="AM5" i="19"/>
  <c r="AN7" i="19"/>
  <c r="AL11" i="19"/>
  <c r="R15" i="19"/>
  <c r="R8" i="19"/>
  <c r="T17" i="19"/>
  <c r="V17" i="19"/>
  <c r="S17" i="19"/>
  <c r="T6" i="19"/>
  <c r="S6" i="19"/>
  <c r="V6" i="19"/>
  <c r="T16" i="19"/>
  <c r="O86" i="25" s="1"/>
  <c r="S16" i="19"/>
  <c r="N86" i="25" s="1"/>
  <c r="V16" i="19"/>
  <c r="S3" i="19"/>
  <c r="V3" i="19"/>
  <c r="T3" i="19"/>
  <c r="AN8" i="19"/>
  <c r="AL7" i="19"/>
  <c r="AA37" i="25" s="1"/>
  <c r="AL15" i="19"/>
  <c r="F7" i="19"/>
  <c r="AS7" i="19" s="1"/>
  <c r="F10" i="19"/>
  <c r="S10" i="19"/>
  <c r="N58" i="25" s="1"/>
  <c r="T10" i="19"/>
  <c r="O58" i="25" s="1"/>
  <c r="V10" i="19"/>
  <c r="S4" i="19"/>
  <c r="T4" i="19"/>
  <c r="V4" i="19"/>
  <c r="S19" i="19"/>
  <c r="T19" i="19"/>
  <c r="V19" i="19"/>
  <c r="S22" i="19"/>
  <c r="N128" i="25" s="1"/>
  <c r="T22" i="19"/>
  <c r="O128" i="25" s="1"/>
  <c r="V22" i="19"/>
  <c r="S13" i="19"/>
  <c r="T13" i="19"/>
  <c r="V13" i="19"/>
  <c r="V21" i="19"/>
  <c r="S21" i="19"/>
  <c r="N121" i="25" s="1"/>
  <c r="T21" i="19"/>
  <c r="O121" i="25" s="1"/>
  <c r="S8" i="19"/>
  <c r="T8" i="19"/>
  <c r="V8" i="19"/>
  <c r="T7" i="19"/>
  <c r="V7" i="19"/>
  <c r="S7" i="19"/>
  <c r="AN13" i="19"/>
  <c r="AC72" i="25" s="1"/>
  <c r="F13" i="19"/>
  <c r="F21" i="19"/>
  <c r="F15" i="19"/>
  <c r="T14" i="19"/>
  <c r="S14" i="19"/>
  <c r="V14" i="19"/>
  <c r="T9" i="19"/>
  <c r="O51" i="25" s="1"/>
  <c r="S9" i="19"/>
  <c r="N51" i="25" s="1"/>
  <c r="V9" i="19"/>
  <c r="S12" i="19"/>
  <c r="T12" i="19"/>
  <c r="V12" i="19"/>
  <c r="AM13" i="19"/>
  <c r="AM14" i="19"/>
  <c r="AL9" i="19"/>
  <c r="AA51" i="25" s="1"/>
  <c r="AL10" i="19"/>
  <c r="AA58" i="25" s="1"/>
  <c r="AL12" i="19"/>
  <c r="R5" i="19"/>
  <c r="M23" i="25" s="1"/>
  <c r="R13" i="19"/>
  <c r="R9" i="19"/>
  <c r="M51" i="25" s="1"/>
  <c r="R21" i="19"/>
  <c r="U13" i="19"/>
  <c r="P72" i="25" s="1"/>
  <c r="S20" i="19"/>
  <c r="N114" i="25" s="1"/>
  <c r="T20" i="19"/>
  <c r="O114" i="25" s="1"/>
  <c r="V20" i="19"/>
  <c r="U16" i="19"/>
  <c r="P86" i="25" s="1"/>
  <c r="U21" i="19"/>
  <c r="P121" i="25" s="1"/>
  <c r="V15" i="19"/>
  <c r="T15" i="19"/>
  <c r="S15" i="19"/>
  <c r="AM16" i="19"/>
  <c r="AB86" i="25" s="1"/>
  <c r="AM26" i="19"/>
  <c r="AM28" i="19"/>
  <c r="AN28" i="19"/>
  <c r="AL28" i="19"/>
  <c r="AN27" i="19"/>
  <c r="AL30" i="19"/>
  <c r="AL29" i="19"/>
  <c r="AO26" i="19"/>
  <c r="R2" i="19"/>
  <c r="M2" i="25" s="1"/>
  <c r="F2" i="19"/>
  <c r="AL26" i="19"/>
  <c r="AN30" i="19"/>
  <c r="AM30" i="19"/>
  <c r="AO31" i="19"/>
  <c r="AL31" i="19"/>
  <c r="AN31" i="19"/>
  <c r="AM31" i="19"/>
  <c r="AO27" i="19"/>
  <c r="AM27" i="19"/>
  <c r="AM29" i="19"/>
  <c r="AO29" i="19"/>
  <c r="AN2" i="19"/>
  <c r="AM2" i="19"/>
  <c r="AL2" i="19"/>
  <c r="M100" i="25"/>
  <c r="P100" i="25"/>
  <c r="C352" i="32"/>
  <c r="C2" i="25"/>
  <c r="C16" i="25"/>
  <c r="C354" i="32"/>
  <c r="C51" i="25"/>
  <c r="C359" i="32"/>
  <c r="C121" i="25"/>
  <c r="C79" i="25"/>
  <c r="C65" i="25"/>
  <c r="C356" i="32"/>
  <c r="C30" i="25"/>
  <c r="C371" i="32"/>
  <c r="B33" i="19"/>
  <c r="BH24" i="19" s="1"/>
  <c r="C366" i="32"/>
  <c r="C86" i="25"/>
  <c r="C370" i="32"/>
  <c r="C114" i="25"/>
  <c r="C363" i="32"/>
  <c r="C72" i="25"/>
  <c r="C9" i="25"/>
  <c r="C353" i="32"/>
  <c r="AA100" i="25"/>
  <c r="AC100" i="25"/>
  <c r="C358" i="32"/>
  <c r="AB100" i="25"/>
  <c r="C361" i="32"/>
  <c r="C44" i="25"/>
  <c r="O100" i="25"/>
  <c r="N100" i="25"/>
  <c r="C364" i="32"/>
  <c r="C100" i="25"/>
  <c r="C368" i="32"/>
  <c r="C367" i="32"/>
  <c r="C93" i="25"/>
  <c r="C128" i="25"/>
  <c r="C372" i="32"/>
  <c r="C369" i="32"/>
  <c r="C107" i="25"/>
  <c r="C357" i="32"/>
  <c r="C37" i="25"/>
  <c r="C355" i="32"/>
  <c r="C23" i="25"/>
  <c r="BI23" i="19" l="1"/>
  <c r="BJ23" i="19" s="1"/>
  <c r="BJ24" i="19" s="1"/>
  <c r="BF23" i="19"/>
  <c r="AS10" i="19"/>
  <c r="AS5" i="19"/>
  <c r="AS14" i="19"/>
  <c r="AS17" i="19"/>
  <c r="AS21" i="19"/>
  <c r="AS13" i="19"/>
  <c r="AS20" i="19"/>
  <c r="C342" i="32"/>
  <c r="AW13" i="19"/>
  <c r="C339" i="32"/>
  <c r="AW10" i="19"/>
  <c r="C338" i="32"/>
  <c r="AW9" i="19"/>
  <c r="C348" i="32"/>
  <c r="AW19" i="19"/>
  <c r="C350" i="32"/>
  <c r="AW21" i="19"/>
  <c r="C336" i="32"/>
  <c r="AW7" i="19"/>
  <c r="C345" i="32"/>
  <c r="AW16" i="19"/>
  <c r="C351" i="32"/>
  <c r="AW22" i="19"/>
  <c r="C334" i="32"/>
  <c r="AW5" i="19"/>
  <c r="C346" i="32"/>
  <c r="AW17" i="19"/>
  <c r="C337" i="32"/>
  <c r="AW8" i="19"/>
  <c r="C333" i="32"/>
  <c r="AW4" i="19"/>
  <c r="C332" i="32"/>
  <c r="AW3" i="19"/>
  <c r="C340" i="32"/>
  <c r="AW11" i="19"/>
  <c r="C349" i="32"/>
  <c r="AW20" i="19"/>
  <c r="C335" i="32"/>
  <c r="AW6" i="19"/>
  <c r="C331" i="32"/>
  <c r="AW2" i="19"/>
  <c r="C341" i="32"/>
  <c r="AW12" i="19"/>
  <c r="C343" i="32"/>
  <c r="AW14" i="19"/>
  <c r="C344" i="32"/>
  <c r="AW15" i="19"/>
  <c r="AO8" i="19"/>
  <c r="AO4" i="19"/>
  <c r="AO6" i="19"/>
  <c r="AO5" i="19"/>
  <c r="AO20" i="19"/>
  <c r="AO21" i="19"/>
  <c r="AO2" i="19"/>
  <c r="AO13" i="19"/>
  <c r="AO12" i="19"/>
  <c r="AO17" i="19"/>
  <c r="AO14" i="19"/>
  <c r="AO11" i="19"/>
  <c r="AO10" i="19"/>
  <c r="AO9" i="19"/>
  <c r="AO19" i="19"/>
  <c r="AO3" i="19"/>
  <c r="AO15" i="19"/>
  <c r="AO7" i="19"/>
  <c r="AO16" i="19"/>
  <c r="AO22" i="19"/>
  <c r="P2" i="25"/>
  <c r="AB79" i="25"/>
  <c r="O107" i="25"/>
  <c r="AA114" i="25"/>
  <c r="AA107" i="25"/>
  <c r="AA128" i="25"/>
  <c r="P44" i="25"/>
  <c r="AC44" i="25"/>
  <c r="N37" i="25"/>
  <c r="AA93" i="25"/>
  <c r="N107" i="25"/>
  <c r="M65" i="25"/>
  <c r="AB128" i="25"/>
  <c r="AA79" i="25"/>
  <c r="P93" i="25"/>
  <c r="AC128" i="25"/>
  <c r="O23" i="25"/>
  <c r="AB93" i="25"/>
  <c r="AB72" i="25"/>
  <c r="AC93" i="25"/>
  <c r="AA16" i="25"/>
  <c r="O93" i="25"/>
  <c r="O2" i="25"/>
  <c r="M121" i="25"/>
  <c r="AB23" i="25"/>
  <c r="O37" i="25"/>
  <c r="AB37" i="25"/>
  <c r="N72" i="25"/>
  <c r="AB107" i="25"/>
  <c r="AA30" i="25"/>
  <c r="AA44" i="25"/>
  <c r="AC30" i="25"/>
  <c r="AC114" i="25"/>
  <c r="AC121" i="25"/>
  <c r="M44" i="25"/>
  <c r="AA121" i="25"/>
  <c r="AC65" i="25"/>
  <c r="N23" i="25"/>
  <c r="AC9" i="25"/>
  <c r="N93" i="25"/>
  <c r="M107" i="25"/>
  <c r="AB65" i="25"/>
  <c r="M30" i="25"/>
  <c r="M79" i="25"/>
  <c r="O65" i="25"/>
  <c r="P107" i="25"/>
  <c r="AA23" i="25"/>
  <c r="AB2" i="25"/>
  <c r="AB44" i="25"/>
  <c r="AC107" i="25"/>
  <c r="P37" i="25"/>
  <c r="M93" i="25"/>
  <c r="AC16" i="25"/>
  <c r="M16" i="25"/>
  <c r="M114" i="25"/>
  <c r="N16" i="25"/>
  <c r="N65" i="25"/>
  <c r="N2" i="25"/>
  <c r="AC37" i="25"/>
  <c r="AA72" i="25"/>
  <c r="M37" i="25"/>
  <c r="P65" i="25"/>
  <c r="AC2" i="25"/>
  <c r="AA65" i="25"/>
  <c r="AB30" i="25"/>
  <c r="O79" i="25"/>
  <c r="AB16" i="25"/>
  <c r="M72" i="25"/>
  <c r="AC23" i="25"/>
  <c r="M9" i="25"/>
  <c r="AC79" i="25"/>
  <c r="N30" i="25"/>
  <c r="AA2" i="25"/>
  <c r="P23" i="25"/>
  <c r="N79" i="25"/>
  <c r="AA9" i="25"/>
  <c r="O72" i="25"/>
  <c r="N44" i="25"/>
  <c r="O44" i="25"/>
  <c r="P30" i="25"/>
  <c r="O30" i="25"/>
  <c r="P16" i="25"/>
  <c r="O16" i="25"/>
  <c r="P9" i="25"/>
  <c r="N9" i="25"/>
  <c r="O9" i="25"/>
  <c r="F33" i="19"/>
  <c r="BJ25" i="19" l="1"/>
  <c r="BJ26" i="19" s="1"/>
  <c r="BH25" i="19"/>
  <c r="BI24" i="19"/>
  <c r="BI25" i="19" s="1"/>
  <c r="C374" i="32"/>
  <c r="D2" i="30"/>
  <c r="D30" i="30"/>
  <c r="D28" i="30"/>
  <c r="D29" i="30"/>
  <c r="D32" i="30"/>
  <c r="D31" i="30"/>
  <c r="D26" i="30"/>
  <c r="D25" i="30"/>
  <c r="D27" i="30"/>
  <c r="C375" i="32" l="1"/>
  <c r="G2" i="33"/>
  <c r="K2" i="33" s="1"/>
  <c r="J2" i="33"/>
  <c r="D2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uthor>
  </authors>
  <commentList>
    <comment ref="C2" authorId="0" shapeId="0" xr:uid="{00000000-0006-0000-0000-000001000000}">
      <text>
        <r>
          <rPr>
            <b/>
            <sz val="9"/>
            <color indexed="81"/>
            <rFont val="Tahoma"/>
            <family val="2"/>
          </rPr>
          <t>CODE-YR</t>
        </r>
      </text>
    </comment>
    <comment ref="C3" authorId="0" shapeId="0" xr:uid="{00000000-0006-0000-0000-000002000000}">
      <text>
        <r>
          <rPr>
            <b/>
            <sz val="9"/>
            <color indexed="81"/>
            <rFont val="Tahoma"/>
            <family val="2"/>
          </rPr>
          <t xml:space="preserve">assigned </t>
        </r>
      </text>
    </comment>
    <comment ref="C4" authorId="0" shapeId="0" xr:uid="{00000000-0006-0000-0000-000003000000}">
      <text>
        <r>
          <rPr>
            <b/>
            <sz val="9"/>
            <color indexed="81"/>
            <rFont val="Tahoma"/>
            <family val="2"/>
          </rPr>
          <t>Fiscal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uthor>
    <author xml:space="preserve">Paul Speaker </author>
  </authors>
  <commentList>
    <comment ref="D2" authorId="0" shapeId="0" xr:uid="{00000000-0006-0000-0400-000001000000}">
      <text>
        <r>
          <rPr>
            <b/>
            <sz val="10"/>
            <color indexed="81"/>
            <rFont val="Tahoma"/>
            <family val="2"/>
          </rPr>
          <t>This cell will automatically sum your entries from below</t>
        </r>
      </text>
    </comment>
    <comment ref="E2" authorId="1" shapeId="0" xr:uid="{00000000-0006-0000-0400-000002000000}">
      <text>
        <r>
          <rPr>
            <b/>
            <sz val="9"/>
            <color indexed="81"/>
            <rFont val="Tahoma"/>
            <family val="2"/>
          </rPr>
          <t>Enter the laboratory total for capital expenditures, service of instruments, and equipment leasing</t>
        </r>
        <r>
          <rPr>
            <sz val="9"/>
            <color indexed="81"/>
            <rFont val="Tahoma"/>
            <family val="2"/>
          </rPr>
          <t xml:space="preserve">
</t>
        </r>
      </text>
    </comment>
    <comment ref="F2" authorId="1" shapeId="0" xr:uid="{00000000-0006-0000-0400-000003000000}">
      <text>
        <r>
          <rPr>
            <b/>
            <sz val="9"/>
            <color indexed="81"/>
            <rFont val="Tahoma"/>
            <family val="2"/>
          </rPr>
          <t>Enter the laboratory total for chemicals, reagents, and consumables</t>
        </r>
        <r>
          <rPr>
            <sz val="9"/>
            <color indexed="81"/>
            <rFont val="Tahoma"/>
            <family val="2"/>
          </rPr>
          <t xml:space="preserve">
</t>
        </r>
      </text>
    </comment>
    <comment ref="G2" authorId="1" shapeId="0" xr:uid="{00000000-0006-0000-0400-000004000000}">
      <text>
        <r>
          <rPr>
            <b/>
            <sz val="9"/>
            <color indexed="81"/>
            <rFont val="Tahoma"/>
            <family val="2"/>
          </rPr>
          <t>Enter the total of all other expenditures, including overhead charges, that is not included in the prior three columns</t>
        </r>
        <r>
          <rPr>
            <sz val="9"/>
            <color indexed="81"/>
            <rFont val="Tahoma"/>
            <family val="2"/>
          </rPr>
          <t xml:space="preserve">
</t>
        </r>
      </text>
    </comment>
    <comment ref="H2" authorId="1" shapeId="0" xr:uid="{00000000-0006-0000-0400-000005000000}">
      <text>
        <r>
          <rPr>
            <b/>
            <sz val="9"/>
            <color indexed="81"/>
            <rFont val="Tahoma"/>
            <family val="2"/>
          </rPr>
          <t>This cell will automatically sum your entries from the prior columns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 Speaker</author>
  </authors>
  <commentList>
    <comment ref="B20" authorId="0" shapeId="0" xr:uid="{D2D3AFEB-385B-410F-9AB9-CE4503272EFA}">
      <text>
        <r>
          <rPr>
            <b/>
            <sz val="9"/>
            <color indexed="81"/>
            <rFont val="Tahoma"/>
            <family val="2"/>
          </rPr>
          <t>Automatically generated, given prior entries</t>
        </r>
        <r>
          <rPr>
            <sz val="9"/>
            <color indexed="81"/>
            <rFont val="Tahoma"/>
            <family val="2"/>
          </rPr>
          <t xml:space="preserve">
</t>
        </r>
      </text>
    </comment>
    <comment ref="C20" authorId="0" shapeId="0" xr:uid="{F8739FEB-96FD-46E3-8DAF-995493DB02F3}">
      <text>
        <r>
          <rPr>
            <b/>
            <sz val="9"/>
            <color indexed="81"/>
            <rFont val="Tahoma"/>
            <family val="2"/>
          </rPr>
          <t>Automatically generated, given prior entries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Paul Speaker </author>
  </authors>
  <commentList>
    <comment ref="A3" authorId="0" shapeId="0" xr:uid="{00000000-0006-0000-0A00-000001000000}">
      <text>
        <r>
          <rPr>
            <sz val="9"/>
            <color indexed="81"/>
            <rFont val="Tahoma"/>
            <family val="2"/>
          </rPr>
          <t xml:space="preserve">previously termed "investment expense"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College of B&amp;E </author>
  </authors>
  <commentList>
    <comment ref="B51" authorId="0" shapeId="0" xr:uid="{00000000-0006-0000-0C00-000001000000}">
      <text>
        <r>
          <rPr>
            <b/>
            <sz val="8"/>
            <color indexed="81"/>
            <rFont val="Tahoma"/>
            <family val="2"/>
          </rPr>
          <t>A large gym bag</t>
        </r>
        <r>
          <rPr>
            <sz val="8"/>
            <color indexed="81"/>
            <rFont val="Tahoma"/>
            <family val="2"/>
          </rPr>
          <t xml:space="preserve">
</t>
        </r>
      </text>
    </comment>
    <comment ref="C51" authorId="0" shapeId="0" xr:uid="{00000000-0006-0000-0C00-000002000000}">
      <text>
        <r>
          <rPr>
            <b/>
            <sz val="8"/>
            <color indexed="81"/>
            <rFont val="Tahoma"/>
            <family val="2"/>
          </rPr>
          <t>50% sample of 50 smaller baggies</t>
        </r>
        <r>
          <rPr>
            <sz val="8"/>
            <color indexed="81"/>
            <rFont val="Tahoma"/>
            <family val="2"/>
          </rPr>
          <t xml:space="preserve">
</t>
        </r>
      </text>
    </comment>
    <comment ref="D51" authorId="0" shapeId="0" xr:uid="{00000000-0006-0000-0C00-000003000000}">
      <text>
        <r>
          <rPr>
            <b/>
            <sz val="8"/>
            <color indexed="81"/>
            <rFont val="Tahoma"/>
            <family val="2"/>
          </rPr>
          <t>This is the sum of the various test categories in the following columns</t>
        </r>
        <r>
          <rPr>
            <sz val="8"/>
            <color indexed="81"/>
            <rFont val="Tahoma"/>
            <family val="2"/>
          </rPr>
          <t xml:space="preserve">
</t>
        </r>
      </text>
    </comment>
    <comment ref="A68" authorId="0" shapeId="0" xr:uid="{00000000-0006-0000-0C00-000004000000}">
      <text>
        <r>
          <rPr>
            <b/>
            <sz val="8"/>
            <color indexed="81"/>
            <rFont val="Tahoma"/>
            <family val="2"/>
          </rPr>
          <t xml:space="preserve">Each tenprint set counts as 1 Item, to include major case prints, palms, etc. </t>
        </r>
        <r>
          <rPr>
            <sz val="8"/>
            <color indexed="81"/>
            <rFont val="Tahoma"/>
            <family val="2"/>
          </rPr>
          <t xml:space="preserve">
</t>
        </r>
      </text>
    </comment>
    <comment ref="B117" authorId="0" shapeId="0" xr:uid="{00000000-0006-0000-0C00-000005000000}">
      <text>
        <r>
          <rPr>
            <b/>
            <sz val="8"/>
            <color indexed="81"/>
            <rFont val="Tahoma"/>
            <family val="2"/>
          </rPr>
          <t>Blood, urine, vitreous humor</t>
        </r>
        <r>
          <rPr>
            <sz val="8"/>
            <color indexed="81"/>
            <rFont val="Tahoma"/>
            <family val="2"/>
          </rPr>
          <t xml:space="preserve">
</t>
        </r>
      </text>
    </comment>
    <comment ref="C117" authorId="0" shapeId="0" xr:uid="{00000000-0006-0000-0C00-000006000000}">
      <text>
        <r>
          <rPr>
            <b/>
            <sz val="8"/>
            <color indexed="81"/>
            <rFont val="Tahoma"/>
            <family val="2"/>
          </rPr>
          <t>urine not tested</t>
        </r>
        <r>
          <rPr>
            <sz val="8"/>
            <color indexed="81"/>
            <rFont val="Tahoma"/>
            <family val="2"/>
          </rPr>
          <t xml:space="preserve">
</t>
        </r>
      </text>
    </comment>
  </commentList>
</comments>
</file>

<file path=xl/sharedStrings.xml><?xml version="1.0" encoding="utf-8"?>
<sst xmlns="http://schemas.openxmlformats.org/spreadsheetml/2006/main" count="1194" uniqueCount="895">
  <si>
    <t>LAB</t>
  </si>
  <si>
    <t>US (1/0)</t>
  </si>
  <si>
    <t>SUBMISSION</t>
  </si>
  <si>
    <t>CODE</t>
  </si>
  <si>
    <t>YR</t>
  </si>
  <si>
    <t>YRstart</t>
  </si>
  <si>
    <t>YRend</t>
  </si>
  <si>
    <t>JURISDICTION</t>
  </si>
  <si>
    <t>POP</t>
  </si>
  <si>
    <t>FACILITIES</t>
  </si>
  <si>
    <t>LIMS</t>
  </si>
  <si>
    <t>WEEKhours</t>
  </si>
  <si>
    <t>BAcase</t>
  </si>
  <si>
    <t>CSIcase</t>
  </si>
  <si>
    <t>DIGcase</t>
  </si>
  <si>
    <t>DNAcase</t>
  </si>
  <si>
    <t>DNADcase</t>
  </si>
  <si>
    <t>DOCcase</t>
  </si>
  <si>
    <t>DRUGcase</t>
  </si>
  <si>
    <t>EVIDcase</t>
  </si>
  <si>
    <t>EXPLcase</t>
  </si>
  <si>
    <t>FINGcase</t>
  </si>
  <si>
    <t>FINGDcase</t>
  </si>
  <si>
    <t>FIREcase</t>
  </si>
  <si>
    <t>FABALcase</t>
  </si>
  <si>
    <t>FABALDcase</t>
  </si>
  <si>
    <t>FPATHcase</t>
  </si>
  <si>
    <t>GSRcase</t>
  </si>
  <si>
    <t>MARKcase</t>
  </si>
  <si>
    <t>SERBIOcase</t>
  </si>
  <si>
    <t>TXANTEcase</t>
  </si>
  <si>
    <t>TXPOSTcase</t>
  </si>
  <si>
    <t>TRACEcase</t>
  </si>
  <si>
    <t>BAitem</t>
  </si>
  <si>
    <t>CSIitem</t>
  </si>
  <si>
    <t>DIGitem</t>
  </si>
  <si>
    <t>DNAitem</t>
  </si>
  <si>
    <t>DNADitem</t>
  </si>
  <si>
    <t>DOCitem</t>
  </si>
  <si>
    <t>DRUGitem</t>
  </si>
  <si>
    <t>EVIDitem</t>
  </si>
  <si>
    <t>EXPLitem</t>
  </si>
  <si>
    <t>FINGitem</t>
  </si>
  <si>
    <t>FINGDitem</t>
  </si>
  <si>
    <t>FIREitem</t>
  </si>
  <si>
    <t>FABALitem</t>
  </si>
  <si>
    <t>FABALDitem</t>
  </si>
  <si>
    <t>FPATHitem</t>
  </si>
  <si>
    <t>GSRitem</t>
  </si>
  <si>
    <t>MARKitem</t>
  </si>
  <si>
    <t>SERBIOitem</t>
  </si>
  <si>
    <t>TXANTEitem</t>
  </si>
  <si>
    <t>TXPOSTitem</t>
  </si>
  <si>
    <t>TRACEitem</t>
  </si>
  <si>
    <t>BAitemsout</t>
  </si>
  <si>
    <t>CSIitemsout</t>
  </si>
  <si>
    <t>DIGitemsout</t>
  </si>
  <si>
    <t>DNAitemsout</t>
  </si>
  <si>
    <t>DNADitemsout</t>
  </si>
  <si>
    <t>DOCitemsout</t>
  </si>
  <si>
    <t>DRUGitemsout</t>
  </si>
  <si>
    <t>EVIDitemsout</t>
  </si>
  <si>
    <t>EXPLitemsout</t>
  </si>
  <si>
    <t>FINGitemsout</t>
  </si>
  <si>
    <t>FINGDitemsout</t>
  </si>
  <si>
    <t>FIREitemsout</t>
  </si>
  <si>
    <t>FABALitemsout</t>
  </si>
  <si>
    <t>FABALDitemsout</t>
  </si>
  <si>
    <t>FPATHitemsout</t>
  </si>
  <si>
    <t>GSRitemsout</t>
  </si>
  <si>
    <t>MARKitemsout</t>
  </si>
  <si>
    <t>SERBIOitemsout</t>
  </si>
  <si>
    <t>TXANTEitemsout</t>
  </si>
  <si>
    <t>TXPOSTitemsout</t>
  </si>
  <si>
    <t>TRACEitemsout</t>
  </si>
  <si>
    <t>BAitemsin</t>
  </si>
  <si>
    <t>CSIitemsin</t>
  </si>
  <si>
    <t>DIGitemsin</t>
  </si>
  <si>
    <t>DNAitemsin</t>
  </si>
  <si>
    <t>DNADitemsin</t>
  </si>
  <si>
    <t>DOCitemsin</t>
  </si>
  <si>
    <t>DRUGitemsin</t>
  </si>
  <si>
    <t>EVIDitemsin</t>
  </si>
  <si>
    <t>EXPLitemsin</t>
  </si>
  <si>
    <t>FINGitemsin</t>
  </si>
  <si>
    <t>FINGDitemsin</t>
  </si>
  <si>
    <t>FIREitemsin</t>
  </si>
  <si>
    <t>FABALitemsin</t>
  </si>
  <si>
    <t>FABALDitemsin</t>
  </si>
  <si>
    <t>FPATHitemsin</t>
  </si>
  <si>
    <t>GSRitemsin</t>
  </si>
  <si>
    <t>MARKitemsin</t>
  </si>
  <si>
    <t>SERBIOitemsin</t>
  </si>
  <si>
    <t>TXANTEitemsin</t>
  </si>
  <si>
    <t>TXPOSTitemsin</t>
  </si>
  <si>
    <t>TRACEitemsin</t>
  </si>
  <si>
    <t>BAsamples</t>
  </si>
  <si>
    <t>CSIsamples</t>
  </si>
  <si>
    <t>DIGsamples</t>
  </si>
  <si>
    <t>DNAsamples</t>
  </si>
  <si>
    <t>DNADsamples</t>
  </si>
  <si>
    <t>DOCsamples</t>
  </si>
  <si>
    <t>DRUGsamples</t>
  </si>
  <si>
    <t>EVIDsamples</t>
  </si>
  <si>
    <t>EXPLsamples</t>
  </si>
  <si>
    <t>FINGsamples</t>
  </si>
  <si>
    <t>FINGDsamples</t>
  </si>
  <si>
    <t>FIREsamples</t>
  </si>
  <si>
    <t>FABALsamples</t>
  </si>
  <si>
    <t>FABALDsamples</t>
  </si>
  <si>
    <t>FPATHsamples</t>
  </si>
  <si>
    <t>GSRsamples</t>
  </si>
  <si>
    <t>MARKsamples</t>
  </si>
  <si>
    <t>SERBIOsamples</t>
  </si>
  <si>
    <t>TXANTEsamples</t>
  </si>
  <si>
    <t>TXPOSTsamples</t>
  </si>
  <si>
    <t>TRACEsamples</t>
  </si>
  <si>
    <t>BAtests</t>
  </si>
  <si>
    <t>CSItests</t>
  </si>
  <si>
    <t>DIGtests</t>
  </si>
  <si>
    <t>DNAtests</t>
  </si>
  <si>
    <t>DNADtests</t>
  </si>
  <si>
    <t>DOCtests</t>
  </si>
  <si>
    <t>DRUGtests</t>
  </si>
  <si>
    <t>EVIDtests</t>
  </si>
  <si>
    <t>EXPLtests</t>
  </si>
  <si>
    <t>FINGtests</t>
  </si>
  <si>
    <t>FINGDtests</t>
  </si>
  <si>
    <t>FIREtests</t>
  </si>
  <si>
    <t>FABALtests</t>
  </si>
  <si>
    <t>FABALDtests</t>
  </si>
  <si>
    <t>FPATHtests</t>
  </si>
  <si>
    <t>GSRtests</t>
  </si>
  <si>
    <t>MARKtests</t>
  </si>
  <si>
    <t>SERBIOtests</t>
  </si>
  <si>
    <t>TXANTEtests</t>
  </si>
  <si>
    <t>TXPOSTtests</t>
  </si>
  <si>
    <t>TRACEtests</t>
  </si>
  <si>
    <t>BAreports</t>
  </si>
  <si>
    <t>CSIreports</t>
  </si>
  <si>
    <t>DIGreports</t>
  </si>
  <si>
    <t>DNAreports</t>
  </si>
  <si>
    <t>DNADreports</t>
  </si>
  <si>
    <t>DOCreports</t>
  </si>
  <si>
    <t>DRUGreports</t>
  </si>
  <si>
    <t>EVIDreports</t>
  </si>
  <si>
    <t>EXPLreports</t>
  </si>
  <si>
    <t>FINGreports</t>
  </si>
  <si>
    <t>FINGDreports</t>
  </si>
  <si>
    <t>FIREreports</t>
  </si>
  <si>
    <t>FABALreports</t>
  </si>
  <si>
    <t>FABALDreports</t>
  </si>
  <si>
    <t>FPATHreports</t>
  </si>
  <si>
    <t>GSRreports</t>
  </si>
  <si>
    <t>MARKreports</t>
  </si>
  <si>
    <t>SERBIOreports</t>
  </si>
  <si>
    <t>TXANTEreports</t>
  </si>
  <si>
    <t>TXPOSTreports</t>
  </si>
  <si>
    <t>TRACEreports</t>
  </si>
  <si>
    <t>BAtatlast</t>
  </si>
  <si>
    <t>CSItatlast</t>
  </si>
  <si>
    <t>DIGtatlast</t>
  </si>
  <si>
    <t>DNAtatlast</t>
  </si>
  <si>
    <t>DNADtatlast</t>
  </si>
  <si>
    <t>DOCtatlast</t>
  </si>
  <si>
    <t>DRUGtatlast</t>
  </si>
  <si>
    <t>EVIDtatlast</t>
  </si>
  <si>
    <t>EXPLtatlast</t>
  </si>
  <si>
    <t>FINGtatlast</t>
  </si>
  <si>
    <t>FINGDtatlast</t>
  </si>
  <si>
    <t>FIREtatlast</t>
  </si>
  <si>
    <t>FABALtatlast</t>
  </si>
  <si>
    <t>FABALDtatlast</t>
  </si>
  <si>
    <t>FPATHtatlast</t>
  </si>
  <si>
    <t>GSRtatlast</t>
  </si>
  <si>
    <t>MARKtatlast</t>
  </si>
  <si>
    <t>SERBIOtatlast</t>
  </si>
  <si>
    <t>TXANTEtatlast</t>
  </si>
  <si>
    <t>TXPOSTtatlast</t>
  </si>
  <si>
    <t>TRACEtatlast</t>
  </si>
  <si>
    <t>BAtatfirst</t>
  </si>
  <si>
    <t>CSItatfirst</t>
  </si>
  <si>
    <t>DIGtatfirst</t>
  </si>
  <si>
    <t>DNAtatfirst</t>
  </si>
  <si>
    <t>DNADtatfirst</t>
  </si>
  <si>
    <t>DOCtatfirst</t>
  </si>
  <si>
    <t>DRUGtatfirst</t>
  </si>
  <si>
    <t>EVIDtatfirst</t>
  </si>
  <si>
    <t>EXPLtatfirst</t>
  </si>
  <si>
    <t>FINGtatfirst</t>
  </si>
  <si>
    <t>FINGDtatfirst</t>
  </si>
  <si>
    <t>FIREtatfirst</t>
  </si>
  <si>
    <t>FABALtatfirst</t>
  </si>
  <si>
    <t>FABALDtatfirst</t>
  </si>
  <si>
    <t>FPATHtatfirst</t>
  </si>
  <si>
    <t>GSRtatfirst</t>
  </si>
  <si>
    <t>MARKtatfirst</t>
  </si>
  <si>
    <t>SERBIOtatfirst</t>
  </si>
  <si>
    <t>TXANTEtatfirst</t>
  </si>
  <si>
    <t>TXPOSTtatfirst</t>
  </si>
  <si>
    <t>TRACEtatfirst</t>
  </si>
  <si>
    <t>BAopen</t>
  </si>
  <si>
    <t>CSIopen</t>
  </si>
  <si>
    <t>DIGopen</t>
  </si>
  <si>
    <t>DNAopen</t>
  </si>
  <si>
    <t>DNADopen</t>
  </si>
  <si>
    <t>DOCopen</t>
  </si>
  <si>
    <t>DRUGopen</t>
  </si>
  <si>
    <t>EVIDopen</t>
  </si>
  <si>
    <t>EXPLopen</t>
  </si>
  <si>
    <t>FINGopen</t>
  </si>
  <si>
    <t>FINGDopen</t>
  </si>
  <si>
    <t>FIREopen</t>
  </si>
  <si>
    <t>FABALopen</t>
  </si>
  <si>
    <t>FABALDopen</t>
  </si>
  <si>
    <t>FPATHopen</t>
  </si>
  <si>
    <t>GSRopen</t>
  </si>
  <si>
    <t>MARKopen</t>
  </si>
  <si>
    <t>SERBIOopen</t>
  </si>
  <si>
    <t>TXANTEopen</t>
  </si>
  <si>
    <t>TXPOSTopen</t>
  </si>
  <si>
    <t>TRACEopen</t>
  </si>
  <si>
    <t>BAopen30</t>
  </si>
  <si>
    <t>CSIopen30</t>
  </si>
  <si>
    <t>DIGopen30</t>
  </si>
  <si>
    <t>DNAopen30</t>
  </si>
  <si>
    <t>DNADopen30</t>
  </si>
  <si>
    <t>DOCopen30</t>
  </si>
  <si>
    <t>DRUGopen30</t>
  </si>
  <si>
    <t>EVIDopen30</t>
  </si>
  <si>
    <t>EXPLopen30</t>
  </si>
  <si>
    <t>FINGopen30</t>
  </si>
  <si>
    <t>FINGDopen31</t>
  </si>
  <si>
    <t>FIREopen30</t>
  </si>
  <si>
    <t>FABALopen30</t>
  </si>
  <si>
    <t>FABALDopen31</t>
  </si>
  <si>
    <t>FPATHopen30</t>
  </si>
  <si>
    <t>GSRopen30</t>
  </si>
  <si>
    <t>MARKopen30</t>
  </si>
  <si>
    <t>SERBIOopen30</t>
  </si>
  <si>
    <t>TXANTEopen30</t>
  </si>
  <si>
    <t>TXPOSTopen30</t>
  </si>
  <si>
    <t>TRACEopen30</t>
  </si>
  <si>
    <t>BAfte</t>
  </si>
  <si>
    <t>CSIfte</t>
  </si>
  <si>
    <t>DIGfte</t>
  </si>
  <si>
    <t>DNAfte</t>
  </si>
  <si>
    <t>DNADfte</t>
  </si>
  <si>
    <t>DOCfte</t>
  </si>
  <si>
    <t>DRUGfte</t>
  </si>
  <si>
    <t>EVIDfte</t>
  </si>
  <si>
    <t>EXPLfte</t>
  </si>
  <si>
    <t>FINGfte</t>
  </si>
  <si>
    <t>FINGDfte</t>
  </si>
  <si>
    <t>FIREfte</t>
  </si>
  <si>
    <t>FABALfte</t>
  </si>
  <si>
    <t>FABALDfte</t>
  </si>
  <si>
    <t>FPATHfte</t>
  </si>
  <si>
    <t>GSRfte</t>
  </si>
  <si>
    <t>MARKfte</t>
  </si>
  <si>
    <t>SERBIOfte</t>
  </si>
  <si>
    <t>TXANTEfte</t>
  </si>
  <si>
    <t>TXPOSTfte</t>
  </si>
  <si>
    <t>TRACEfte</t>
  </si>
  <si>
    <t>DIGgigs</t>
  </si>
  <si>
    <t>SAKs</t>
  </si>
  <si>
    <t>Offender</t>
  </si>
  <si>
    <t>Arrestee</t>
  </si>
  <si>
    <t>BA$L</t>
  </si>
  <si>
    <t>CSI$L</t>
  </si>
  <si>
    <t>DIG$L</t>
  </si>
  <si>
    <t>DNA$L</t>
  </si>
  <si>
    <t>DNAD$L</t>
  </si>
  <si>
    <t>DOC$L</t>
  </si>
  <si>
    <t>DRUG$L</t>
  </si>
  <si>
    <t>EVID$L</t>
  </si>
  <si>
    <t>EXPL$L</t>
  </si>
  <si>
    <t>FING$L</t>
  </si>
  <si>
    <t>FINGD$L</t>
  </si>
  <si>
    <t>FIRE$L</t>
  </si>
  <si>
    <t>FABAL$L</t>
  </si>
  <si>
    <t>FABALD$L</t>
  </si>
  <si>
    <t>FPATH$L</t>
  </si>
  <si>
    <t>GSR$L</t>
  </si>
  <si>
    <t>MARK$L</t>
  </si>
  <si>
    <t>SERBIO$L</t>
  </si>
  <si>
    <t>TXANTE$L</t>
  </si>
  <si>
    <t>TXPOST$L</t>
  </si>
  <si>
    <t>TRACE$L</t>
  </si>
  <si>
    <t>BA$K</t>
  </si>
  <si>
    <t>CSI$K</t>
  </si>
  <si>
    <t>DIG$K</t>
  </si>
  <si>
    <t>DNA$K</t>
  </si>
  <si>
    <t>DNAD$K</t>
  </si>
  <si>
    <t>DOC$K</t>
  </si>
  <si>
    <t>DRUG$K</t>
  </si>
  <si>
    <t>EVID$K</t>
  </si>
  <si>
    <t>EXPL$K</t>
  </si>
  <si>
    <t>FING$K</t>
  </si>
  <si>
    <t>FINGD$K</t>
  </si>
  <si>
    <t>FIRE$K</t>
  </si>
  <si>
    <t>FABAL$K</t>
  </si>
  <si>
    <t>FABALD$K</t>
  </si>
  <si>
    <t>FPATH$K</t>
  </si>
  <si>
    <t>GSR$K</t>
  </si>
  <si>
    <t>MARK$K</t>
  </si>
  <si>
    <t>SERBIO$K</t>
  </si>
  <si>
    <t>TXANTE$K</t>
  </si>
  <si>
    <t>TXPOST$K</t>
  </si>
  <si>
    <t>TRACE$K</t>
  </si>
  <si>
    <t>BA$V</t>
  </si>
  <si>
    <t>CSI$V</t>
  </si>
  <si>
    <t>DIG$V</t>
  </si>
  <si>
    <t>DNA$V</t>
  </si>
  <si>
    <t>DNAD$V</t>
  </si>
  <si>
    <t>DOC$V</t>
  </si>
  <si>
    <t>DRUG$V</t>
  </si>
  <si>
    <t>EVID$V</t>
  </si>
  <si>
    <t>EXPL$V</t>
  </si>
  <si>
    <t>FING$V</t>
  </si>
  <si>
    <t>FINGD$V</t>
  </si>
  <si>
    <t>FIRE$V</t>
  </si>
  <si>
    <t>FABAL$V</t>
  </si>
  <si>
    <t>FABALD$V</t>
  </si>
  <si>
    <t>FPATH$V</t>
  </si>
  <si>
    <t>GSR$V</t>
  </si>
  <si>
    <t>MARK$V</t>
  </si>
  <si>
    <t>SERBIO$V</t>
  </si>
  <si>
    <t>TXANTE$V</t>
  </si>
  <si>
    <t>TXPOST$V</t>
  </si>
  <si>
    <t>TRACE$V</t>
  </si>
  <si>
    <t>BA$O</t>
  </si>
  <si>
    <t>CSI$O</t>
  </si>
  <si>
    <t>DIG$O</t>
  </si>
  <si>
    <t>DNA$O</t>
  </si>
  <si>
    <t>DNAD$O</t>
  </si>
  <si>
    <t>DOC$O</t>
  </si>
  <si>
    <t>DRUG$O</t>
  </si>
  <si>
    <t>EVID$O</t>
  </si>
  <si>
    <t>EXPL$O</t>
  </si>
  <si>
    <t>FING$O</t>
  </si>
  <si>
    <t>FINGD$O</t>
  </si>
  <si>
    <t>FIRE$O</t>
  </si>
  <si>
    <t>FABAL$O</t>
  </si>
  <si>
    <t>FABALD$O</t>
  </si>
  <si>
    <t>FPATH$O</t>
  </si>
  <si>
    <t>GSR$O</t>
  </si>
  <si>
    <t>MARK$O</t>
  </si>
  <si>
    <t>SERBIO$O</t>
  </si>
  <si>
    <t>TXANTE$O</t>
  </si>
  <si>
    <t>TXPOST$O</t>
  </si>
  <si>
    <t>TRACE$O</t>
  </si>
  <si>
    <t>BA$X</t>
  </si>
  <si>
    <t>CSI$X</t>
  </si>
  <si>
    <t>DIG$X</t>
  </si>
  <si>
    <t>DNA$X</t>
  </si>
  <si>
    <t>DNAD$X</t>
  </si>
  <si>
    <t>DOC$X</t>
  </si>
  <si>
    <t>DRUG$X</t>
  </si>
  <si>
    <t>EVID$X</t>
  </si>
  <si>
    <t>EXPL$X</t>
  </si>
  <si>
    <t>FING$X</t>
  </si>
  <si>
    <t>FINGD$X</t>
  </si>
  <si>
    <t>FIRE$X</t>
  </si>
  <si>
    <t>FABAL$X</t>
  </si>
  <si>
    <t>FABALD$X</t>
  </si>
  <si>
    <t>FPATH$X</t>
  </si>
  <si>
    <t>GSR$X</t>
  </si>
  <si>
    <t>MARK$X</t>
  </si>
  <si>
    <t>SERBIO$X</t>
  </si>
  <si>
    <t>TXANTE$X</t>
  </si>
  <si>
    <t>TXPOST$X</t>
  </si>
  <si>
    <t>TRACE$X</t>
  </si>
  <si>
    <t>US</t>
  </si>
  <si>
    <t>Maximus 1</t>
  </si>
  <si>
    <t>Maximus 2</t>
  </si>
  <si>
    <t>FTE Mobile</t>
  </si>
  <si>
    <t>Cases Mobile</t>
  </si>
  <si>
    <t>Items Mobile</t>
  </si>
  <si>
    <t>ItemsOut Mobile</t>
  </si>
  <si>
    <t>ItemsIn Mobile</t>
  </si>
  <si>
    <t>Reports Mobile</t>
  </si>
  <si>
    <t>Gigs Mobile</t>
  </si>
  <si>
    <t>TAT Mobile</t>
  </si>
  <si>
    <t>Open Mobile</t>
  </si>
  <si>
    <t>Open30 Mobile</t>
  </si>
  <si>
    <t>FTE Computer</t>
  </si>
  <si>
    <t>Cases Computer</t>
  </si>
  <si>
    <t>Items Computer</t>
  </si>
  <si>
    <t>ItemsOut Computer</t>
  </si>
  <si>
    <t>ItemsIn Computer</t>
  </si>
  <si>
    <t>Reports Computer</t>
  </si>
  <si>
    <t>Gigs Computer</t>
  </si>
  <si>
    <t>TAT Computer</t>
  </si>
  <si>
    <t>Open Computer</t>
  </si>
  <si>
    <t>Open30 Computer</t>
  </si>
  <si>
    <t>FTE Video</t>
  </si>
  <si>
    <t>Cases Video</t>
  </si>
  <si>
    <t>Items Video</t>
  </si>
  <si>
    <t>ItemsOut Video</t>
  </si>
  <si>
    <t>ItemsIn Video</t>
  </si>
  <si>
    <t>Reports Video</t>
  </si>
  <si>
    <t>Gigs Video</t>
  </si>
  <si>
    <t>TAT Video</t>
  </si>
  <si>
    <t>Open Video</t>
  </si>
  <si>
    <t>Open30 Video</t>
  </si>
  <si>
    <t>FTE Storage</t>
  </si>
  <si>
    <t>Cases Storage</t>
  </si>
  <si>
    <t>Items Storage</t>
  </si>
  <si>
    <t>ItemsOut Storage</t>
  </si>
  <si>
    <t>ItemsIn Storage</t>
  </si>
  <si>
    <t>Reports Storage</t>
  </si>
  <si>
    <t>Gigs Storage</t>
  </si>
  <si>
    <t>TAT Storage</t>
  </si>
  <si>
    <t>Open Storage</t>
  </si>
  <si>
    <t>Open30 Storage</t>
  </si>
  <si>
    <t>FTE IOT</t>
  </si>
  <si>
    <t>Cases IOT</t>
  </si>
  <si>
    <t>Items IOT</t>
  </si>
  <si>
    <t>ItemsOut IOT</t>
  </si>
  <si>
    <t>ItemsIn IOT</t>
  </si>
  <si>
    <t>Reports IOT</t>
  </si>
  <si>
    <t>Gigs IOT</t>
  </si>
  <si>
    <t>TAT IOT</t>
  </si>
  <si>
    <t>Open IOT</t>
  </si>
  <si>
    <t>Open30 IOT</t>
  </si>
  <si>
    <t>Out Agencies</t>
  </si>
  <si>
    <t>Out Cases Mobile</t>
  </si>
  <si>
    <t>Out Items Mobile</t>
  </si>
  <si>
    <t>Out TAT Mobile</t>
  </si>
  <si>
    <t>Out Cases Computer</t>
  </si>
  <si>
    <t>Out Items Computer</t>
  </si>
  <si>
    <t>Out TAT Computer</t>
  </si>
  <si>
    <t>Out Cases Video</t>
  </si>
  <si>
    <t>Out Items Video</t>
  </si>
  <si>
    <t>Out TAT Video</t>
  </si>
  <si>
    <t>Out Cases Storage</t>
  </si>
  <si>
    <t>Out Items Storage</t>
  </si>
  <si>
    <t>Out TAT Storage</t>
  </si>
  <si>
    <t>Out Cases IOT</t>
  </si>
  <si>
    <t>Out Items IOT</t>
  </si>
  <si>
    <t>Out TAT IOT</t>
  </si>
  <si>
    <t>Time Casework</t>
  </si>
  <si>
    <t>Time Tech Rev</t>
  </si>
  <si>
    <t>Time Testimony</t>
  </si>
  <si>
    <t>Training</t>
  </si>
  <si>
    <t>Time Education</t>
  </si>
  <si>
    <t>Time Non-DE</t>
  </si>
  <si>
    <t>Time Other</t>
  </si>
  <si>
    <t>PEXP</t>
  </si>
  <si>
    <t>Comp</t>
  </si>
  <si>
    <t>Cases/FTE</t>
  </si>
  <si>
    <t>Med Comp</t>
  </si>
  <si>
    <t>Med Cases/FTE</t>
  </si>
  <si>
    <t>Comp+/-</t>
  </si>
  <si>
    <t>Produtiv+/-</t>
  </si>
  <si>
    <t>Raw FTE</t>
  </si>
  <si>
    <t>Raw PEXP</t>
  </si>
  <si>
    <t>Admin</t>
  </si>
  <si>
    <t xml:space="preserve">The LabRAT Levels data collection sheet separates the minimum data necessary from the maximum data possible. At a minimum, complete the following: 
1. "Open Me First" worksheet; 2.
2. "Casework Level I" worksheet, which asks for Cases submitted for each investigative area and full time equivalent employees in each area; and 
3. "Expenditures Level I" worksheet, which asks for personnel expenditures (salaries, wages, benefits, temporary employees and overtime) for each area of investigation and laboratory total expenditures for capital, consumables, and the lump sum of other expenditures. 
With this data we can provide you with a full report. The “Summary Measures” worksheet will give you immediate feedback with this minimum data reporting.
All of your Level I Casework and Expenditures data are immediately transferred to the Level II worksheets. Any additional detail on casework (e.g., TAT, backlogs, items, samples, tests, and reports) or expenditures will enhance the precision of your report. Partial reporting under the Level II worksheets is fine. Do not worry about having all possible blocks filled.
</t>
  </si>
  <si>
    <t>Organization</t>
  </si>
  <si>
    <t>Fiscal Year Begins (mm/dd/yyyy)</t>
  </si>
  <si>
    <t>Fiscal Year Ends (mm/dd/yyyy)</t>
  </si>
  <si>
    <t>Jurisdiction (enter 1 for yes; 0 for no)</t>
  </si>
  <si>
    <t>National</t>
  </si>
  <si>
    <t>State</t>
  </si>
  <si>
    <t>City</t>
  </si>
  <si>
    <t>Regional</t>
  </si>
  <si>
    <t>Private</t>
  </si>
  <si>
    <t>Number of separate facilities</t>
  </si>
  <si>
    <t>LIMS Provider</t>
  </si>
  <si>
    <t>Standard Work Week (hours)</t>
  </si>
  <si>
    <t>Population served (number)</t>
  </si>
  <si>
    <t>Contact Information:</t>
  </si>
  <si>
    <t>Person Completing LabRAT</t>
  </si>
  <si>
    <t>Phone:</t>
  </si>
  <si>
    <t>email:</t>
  </si>
  <si>
    <t>City:</t>
  </si>
  <si>
    <t>State/Prov:</t>
  </si>
  <si>
    <t>Country:</t>
  </si>
  <si>
    <t>Expenditure Information:</t>
  </si>
  <si>
    <t xml:space="preserve">Currency of Expenditure data </t>
  </si>
  <si>
    <t>Do Total Expenditures include a charge for:</t>
  </si>
  <si>
    <t>utilities</t>
  </si>
  <si>
    <t>enter 1 for yes; 0 for no</t>
  </si>
  <si>
    <t>telecommunications</t>
  </si>
  <si>
    <t>Please provide a brief description of any anomolies in the reported year versus a "normal" year of operation.</t>
  </si>
  <si>
    <t>Investigation area</t>
  </si>
  <si>
    <t>Cases</t>
  </si>
  <si>
    <t>FTE</t>
  </si>
  <si>
    <t>Adj FTE</t>
  </si>
  <si>
    <t>Blood Alcohol</t>
  </si>
  <si>
    <t>Crime Scene Investigation</t>
  </si>
  <si>
    <t>Digital evidence</t>
  </si>
  <si>
    <t>DNA Casework</t>
  </si>
  <si>
    <t>DNA Database (including CODIS)</t>
  </si>
  <si>
    <t>Document Examination (including handwriting)</t>
  </si>
  <si>
    <t>Drugs - Controlled Substances</t>
  </si>
  <si>
    <t>Evidence Screening &amp; Processing</t>
  </si>
  <si>
    <t xml:space="preserve">Explosives </t>
  </si>
  <si>
    <t>Fingerprints</t>
  </si>
  <si>
    <t>Fingerprints Database (including IAFIS)</t>
  </si>
  <si>
    <t>Fire analysis</t>
  </si>
  <si>
    <t>Firearms and Ballistics</t>
  </si>
  <si>
    <t>Firearms Database (including NIBIN)</t>
  </si>
  <si>
    <t>Forensic Pathology</t>
  </si>
  <si>
    <t>Gun Shot Residue (GSR)</t>
  </si>
  <si>
    <t>Marks and Impressions</t>
  </si>
  <si>
    <t>Serology/Biology</t>
  </si>
  <si>
    <t>Toxicology ante mortem (excluding BAC)</t>
  </si>
  <si>
    <t>Toxicology post mortem (excluding BAC)</t>
  </si>
  <si>
    <t>Trace Evidence (includes Hairs &amp; Fibers, Paint &amp; Glass)</t>
  </si>
  <si>
    <t>Administration and Support</t>
  </si>
  <si>
    <t>Other Specialties (describe below)</t>
  </si>
  <si>
    <t>TOTAL</t>
  </si>
  <si>
    <t xml:space="preserve">Personnel Expenditures: Salary, Benefits, Overtime, and Temporary </t>
  </si>
  <si>
    <t>Capital Expenditures current year; Service of instruments, Equipment Leasing</t>
  </si>
  <si>
    <t xml:space="preserve">Chemicals, reagents, consumables, gases </t>
  </si>
  <si>
    <t>Other Expenditures (all other charges &amp; expenditures not included in the prior columns)</t>
  </si>
  <si>
    <t>Total Expenditures</t>
  </si>
  <si>
    <t>Total Laboratory Expenditures</t>
  </si>
  <si>
    <t>cases</t>
  </si>
  <si>
    <t>items</t>
  </si>
  <si>
    <t>items outsourced</t>
  </si>
  <si>
    <t>items examined internally</t>
  </si>
  <si>
    <t>total samples from items examined internally</t>
  </si>
  <si>
    <t>tests on samples examined internally</t>
  </si>
  <si>
    <t>reports</t>
  </si>
  <si>
    <r>
      <t xml:space="preserve">Median turn around time, days from </t>
    </r>
    <r>
      <rPr>
        <b/>
        <sz val="12"/>
        <color indexed="12"/>
        <rFont val="Calibri"/>
        <family val="2"/>
        <scheme val="minor"/>
      </rPr>
      <t xml:space="preserve">last </t>
    </r>
    <r>
      <rPr>
        <b/>
        <sz val="12"/>
        <rFont val="Calibri"/>
        <family val="2"/>
        <scheme val="minor"/>
      </rPr>
      <t>submission (internal)</t>
    </r>
  </si>
  <si>
    <r>
      <t xml:space="preserve">Median turn around time, days from </t>
    </r>
    <r>
      <rPr>
        <b/>
        <sz val="12"/>
        <color indexed="12"/>
        <rFont val="Calibri"/>
        <family val="2"/>
        <scheme val="minor"/>
      </rPr>
      <t>first</t>
    </r>
    <r>
      <rPr>
        <b/>
        <sz val="12"/>
        <rFont val="Calibri"/>
        <family val="2"/>
        <scheme val="minor"/>
      </rPr>
      <t xml:space="preserve"> submission (internal)</t>
    </r>
  </si>
  <si>
    <t>open area cases at end of year</t>
  </si>
  <si>
    <t>open area cases older than 30 days at end of year (backlog)</t>
  </si>
  <si>
    <t>Operational Staff FTE</t>
  </si>
  <si>
    <t>Digital Evidence gigabytes examined</t>
  </si>
  <si>
    <t>DNA Casework Sexual Assault Kits examined</t>
  </si>
  <si>
    <t>DNA Database offender entries</t>
  </si>
  <si>
    <t>DNA Database arrestee entries</t>
  </si>
  <si>
    <t>Support Staff FTE</t>
  </si>
  <si>
    <t>Total FTE</t>
  </si>
  <si>
    <t>Capital Expenditures, Service of instruments, Equipment Leasing for the prior four years</t>
  </si>
  <si>
    <t>Total Expenditures (Personnel, Capital, Consumables, &amp; Other Expenditures)</t>
  </si>
  <si>
    <t>Other</t>
  </si>
  <si>
    <t>K1</t>
  </si>
  <si>
    <t>K4</t>
  </si>
  <si>
    <t>K</t>
  </si>
  <si>
    <t>L</t>
  </si>
  <si>
    <t>V</t>
  </si>
  <si>
    <t>O</t>
  </si>
  <si>
    <t>T</t>
  </si>
  <si>
    <t>Total of Individual expenditures</t>
  </si>
  <si>
    <t>Shared expenditures</t>
  </si>
  <si>
    <t>Total expenditures</t>
  </si>
  <si>
    <t>Quality management (QM)/quality assurance (QA) responsibilities</t>
  </si>
  <si>
    <t>Total FTE (from Casework Level I)</t>
  </si>
  <si>
    <t>How many FTE are dedicated exclusively to QM/QA?</t>
  </si>
  <si>
    <t>How many FTE are dedicated partially to QM/QA?</t>
  </si>
  <si>
    <t>How many total individuals are included in QM/QA responsibility?</t>
  </si>
  <si>
    <t>What is the approximate percentage of time spent for the representative FTE in the following activities:</t>
  </si>
  <si>
    <t>FTE exclusively QM/QA</t>
  </si>
  <si>
    <t>FTE partially QM/QA</t>
  </si>
  <si>
    <t>Investigating nonconformities and corrective actions (including performing root cause analysis)</t>
  </si>
  <si>
    <t>Administering proficiency testing</t>
  </si>
  <si>
    <t>Organizing/leading internal audits</t>
  </si>
  <si>
    <t>Performing risk assessments</t>
  </si>
  <si>
    <t>Participating in management reviews</t>
  </si>
  <si>
    <t>Reagent preparation</t>
  </si>
  <si>
    <t>Managing the laboratory's calibration program</t>
  </si>
  <si>
    <t>Overseeing the laboratory's record retention program</t>
  </si>
  <si>
    <t>Fulfilling discovery/PIA requests</t>
  </si>
  <si>
    <t>Facilitating preventative actions</t>
  </si>
  <si>
    <t>OSAC Registry adoption</t>
  </si>
  <si>
    <t>Other QA responsibilities</t>
  </si>
  <si>
    <t>Non-QA responsibilities</t>
  </si>
  <si>
    <t>What percentage of nonconformities/corrective actions are consided minor?</t>
  </si>
  <si>
    <t>Digital Evidence Category:</t>
  </si>
  <si>
    <t>Mobile</t>
  </si>
  <si>
    <t>Computer</t>
  </si>
  <si>
    <t>Video</t>
  </si>
  <si>
    <t>Mass Storage</t>
  </si>
  <si>
    <t>Other (drones, watches, Internet of Things, etc.)</t>
  </si>
  <si>
    <t>Total Digital Evidence</t>
  </si>
  <si>
    <t>Operational FTE</t>
  </si>
  <si>
    <t>Administration &amp; Support FTE</t>
  </si>
  <si>
    <t>Gigabytes examined</t>
  </si>
  <si>
    <t>Median (days) turn around time (TAT)</t>
  </si>
  <si>
    <t>open cases at end of year</t>
  </si>
  <si>
    <t>Year end open cases older than 30 days</t>
  </si>
  <si>
    <t>How many outside agencies does your laboratory assist?</t>
  </si>
  <si>
    <t>If your laboratory assists outside agencies, please complete the following:</t>
  </si>
  <si>
    <t>Cases assisted for outside agencies</t>
  </si>
  <si>
    <t>Items examined for outside agencies</t>
  </si>
  <si>
    <t>Median TAT for assisted cases (days)</t>
  </si>
  <si>
    <t>Personnel Time Allocation</t>
  </si>
  <si>
    <t>Provide an estimate of the percentage of time spent in each activity for operational FTE.</t>
  </si>
  <si>
    <t>Casework</t>
  </si>
  <si>
    <t>Technical Review</t>
  </si>
  <si>
    <t>Testimony &amp; Testimony Preparation</t>
  </si>
  <si>
    <t>Continuing Education</t>
  </si>
  <si>
    <t>Non-Digital Evidence Duties</t>
  </si>
  <si>
    <t>Expenditures Total</t>
  </si>
  <si>
    <t>Personnel Expenditures</t>
  </si>
  <si>
    <t>Capital Expenditures</t>
  </si>
  <si>
    <t>Consumables Expenditures</t>
  </si>
  <si>
    <t>Other Expenditures</t>
  </si>
  <si>
    <t>Area Cases</t>
  </si>
  <si>
    <t>Items</t>
  </si>
  <si>
    <t>Samples</t>
  </si>
  <si>
    <t>Tests</t>
  </si>
  <si>
    <t>Reports</t>
  </si>
  <si>
    <t>Cases/100K Population</t>
  </si>
  <si>
    <t>Items Examined Internally/ 100K Population</t>
  </si>
  <si>
    <t>Samples Examined Internally/ 100K Population</t>
  </si>
  <si>
    <t>Tests Performed Internally/ 100K Population</t>
  </si>
  <si>
    <t>Reports Generated Internally/ 100K Population</t>
  </si>
  <si>
    <t>Cost per Case</t>
  </si>
  <si>
    <t>Cost per Item</t>
  </si>
  <si>
    <t>Cost per Sample</t>
  </si>
  <si>
    <t>Cost per Test</t>
  </si>
  <si>
    <t>Cost per Report</t>
  </si>
  <si>
    <t>Average Compensation</t>
  </si>
  <si>
    <t>Items per Case</t>
  </si>
  <si>
    <t>Samples per Case</t>
  </si>
  <si>
    <t>Tests per Case</t>
  </si>
  <si>
    <t>Reports per Case</t>
  </si>
  <si>
    <t>Samples per Item</t>
  </si>
  <si>
    <t>Tests per Item</t>
  </si>
  <si>
    <t>Reports per Item</t>
  </si>
  <si>
    <t>Tests per Sample</t>
  </si>
  <si>
    <t>Reports per Sample</t>
  </si>
  <si>
    <t>Cases per FTE</t>
  </si>
  <si>
    <t>Items per FTE</t>
  </si>
  <si>
    <t>Samples per FTE</t>
  </si>
  <si>
    <t>Tests per FTE</t>
  </si>
  <si>
    <t>Reports per FTE</t>
  </si>
  <si>
    <t>Personnel Budget / Total Budget</t>
  </si>
  <si>
    <t>CapitalBudget / Total Budget</t>
  </si>
  <si>
    <t>Consumables Budget / Total Budget</t>
  </si>
  <si>
    <t>Other Expenditures/ Total Expenditures</t>
  </si>
  <si>
    <t>Personnel Budget/ Case</t>
  </si>
  <si>
    <t>CapitalBudget/ Case</t>
  </si>
  <si>
    <t>Consumables Budget/ Case</t>
  </si>
  <si>
    <t>Other Expenditures/ Case</t>
  </si>
  <si>
    <t>Personnel Budget/ Sample</t>
  </si>
  <si>
    <t>Capital Budget/ Sample</t>
  </si>
  <si>
    <t>Consumables Budget/ Sample</t>
  </si>
  <si>
    <t>Other Expenditures/ Sample</t>
  </si>
  <si>
    <t>TAT last</t>
  </si>
  <si>
    <t>TAT first</t>
  </si>
  <si>
    <t>Backlog/CASE</t>
  </si>
  <si>
    <t>Area FTE</t>
  </si>
  <si>
    <t>Allocated Admin</t>
  </si>
  <si>
    <t>Optimal FTE</t>
  </si>
  <si>
    <t>Tot Cost</t>
  </si>
  <si>
    <t>Cost*</t>
  </si>
  <si>
    <t>Excess</t>
  </si>
  <si>
    <t>Efficiency</t>
  </si>
  <si>
    <t>LN (FTE)</t>
  </si>
  <si>
    <t>Intercept</t>
  </si>
  <si>
    <r>
      <t>Cases</t>
    </r>
    <r>
      <rPr>
        <b/>
        <vertAlign val="superscript"/>
        <sz val="11"/>
        <color theme="1"/>
        <rFont val="Calibri"/>
        <family val="2"/>
        <scheme val="minor"/>
      </rPr>
      <t>2</t>
    </r>
  </si>
  <si>
    <t>LN (Cases)</t>
  </si>
  <si>
    <t>Cases/ 100K</t>
  </si>
  <si>
    <t>O+V EXP/ Case</t>
  </si>
  <si>
    <t>State/ Nat</t>
  </si>
  <si>
    <t>Digital evidence - Audio &amp; Video</t>
  </si>
  <si>
    <t>DNA Database</t>
  </si>
  <si>
    <t>Document Examination</t>
  </si>
  <si>
    <t>Trace Evidence</t>
  </si>
  <si>
    <t>Administrative</t>
  </si>
  <si>
    <t>SUM</t>
  </si>
  <si>
    <t>Actual</t>
  </si>
  <si>
    <t>Measure 1</t>
  </si>
  <si>
    <t>Measure 2</t>
  </si>
  <si>
    <t>Year</t>
  </si>
  <si>
    <t>Open Cases</t>
  </si>
  <si>
    <t>Backlog</t>
  </si>
  <si>
    <t>Hours</t>
  </si>
  <si>
    <t>Possible Hours</t>
  </si>
  <si>
    <t xml:space="preserve">Percentage in Casework </t>
  </si>
  <si>
    <t>Digital evidence - Computer, Audio &amp; Video</t>
  </si>
  <si>
    <t>Lab RAT</t>
  </si>
  <si>
    <t>Glossary of Definitions</t>
  </si>
  <si>
    <t>backlog</t>
  </si>
  <si>
    <t>Open cases that are older than 30 days after submission to the laboratory.</t>
  </si>
  <si>
    <t>capital expense</t>
  </si>
  <si>
    <r>
      <t>Purchases of equipment, instruments, etc. with a lifetime longer than three years and a cost above $1,000</t>
    </r>
    <r>
      <rPr>
        <strike/>
        <sz val="12"/>
        <rFont val="Calibri"/>
        <family val="2"/>
        <scheme val="minor"/>
      </rPr>
      <t>.</t>
    </r>
  </si>
  <si>
    <t>case - institute case</t>
  </si>
  <si>
    <t>A request from a crime lab "customer" that includes forensic investigations in one or more investigative areas related to an event, crime, or investigation.</t>
  </si>
  <si>
    <t>case - area case</t>
  </si>
  <si>
    <t>A request for examination in one forensic investigation area.  An area case is a subset of an institute case and is equivalent to the term "request."</t>
  </si>
  <si>
    <t>Case – as reported in the LabRat form</t>
  </si>
  <si>
    <t>Cases reported in LabRat are “area cases”</t>
  </si>
  <si>
    <t>casework</t>
  </si>
  <si>
    <t>All laboratory activities involved in examination of cases.</t>
  </si>
  <si>
    <t>casework time</t>
  </si>
  <si>
    <r>
      <t>Total</t>
    </r>
    <r>
      <rPr>
        <sz val="12"/>
        <color rgb="FFFF0000"/>
        <rFont val="Calibri"/>
        <family val="2"/>
        <scheme val="minor"/>
      </rPr>
      <t xml:space="preserve"> </t>
    </r>
    <r>
      <rPr>
        <sz val="12"/>
        <rFont val="Calibri"/>
        <family val="2"/>
        <scheme val="minor"/>
      </rPr>
      <t>for o</t>
    </r>
    <r>
      <rPr>
        <sz val="12"/>
        <color rgb="FF000000"/>
        <rFont val="Calibri"/>
        <family val="2"/>
        <scheme val="minor"/>
      </rPr>
      <t>perational personnel in an investigation area (in hours) subtracted by the hours of R&amp;D and, E&amp;T and support and service given to external partners.</t>
    </r>
  </si>
  <si>
    <t>full-time equivalent (FTE)</t>
  </si>
  <si>
    <t xml:space="preserve">The work input of a full-time employee working for one full year. </t>
  </si>
  <si>
    <t>investigation area</t>
  </si>
  <si>
    <t>Area limited by item type and methods as they are listed in the ”definitions of investigative areas" tab.</t>
  </si>
  <si>
    <t>item</t>
  </si>
  <si>
    <t>A single object for examination submitted to the laboratory.  Note: one item may be investigated and counted in several investigation areas.</t>
  </si>
  <si>
    <t>non-reporting manager</t>
  </si>
  <si>
    <t>An individual whose primary responsibilities are in managing and administering a laboratory or a unit thereof and who is not taking part in casework.</t>
  </si>
  <si>
    <t>operational personnel</t>
  </si>
  <si>
    <t>Personnel in operational units providing casework, research and development (R &amp; D), education and training (E &amp; T) and external support services. Non-reporting unit heads are included.</t>
  </si>
  <si>
    <t>personnel expense</t>
  </si>
  <si>
    <t>Sum of direct salaries, social expenses (employer contribution to FICA, Medicare, Workers Comp, and Unemployment Comp), retirement (employer contribution only towards pensions, 401K plans, etc.), personnel development and training (internal or external delivery, including travel), and occupational health service expenses (employer contribution only).</t>
  </si>
  <si>
    <t>report</t>
  </si>
  <si>
    <t>A formal statement of the results of an investigation, or of any matter on which definite information is required, made by some person or body instructed or required to do so.</t>
  </si>
  <si>
    <t>request</t>
  </si>
  <si>
    <t>A request for examination in one forensic investigation area.  A request is a subset of an institute case and is equivalent to the term "area case."</t>
  </si>
  <si>
    <t>sample</t>
  </si>
  <si>
    <t xml:space="preserve">An item of evidence or a portion of an item of evidence that generates a reportable result. </t>
  </si>
  <si>
    <t>support personnel</t>
  </si>
  <si>
    <t>Forensic laboratory staff providing various internal support services. Management and administration personnel not belonging to the operational units are included.</t>
  </si>
  <si>
    <t>test</t>
  </si>
  <si>
    <t>An analytical process, including but not limited to visual examination, instrumental analysis, presumptive evaluations, enhancement techniques, extractions, quantifications, microscopic techniques, and comparative examinations. This does not include technical or administrative reviews.</t>
  </si>
  <si>
    <t>Turn-around time</t>
  </si>
  <si>
    <t>The number of days from a request for examination in an investigative area until issuance of a report. (Note that an area case may have multiple requests and each new request has a separate turn-around time.)</t>
  </si>
  <si>
    <t>workload</t>
  </si>
  <si>
    <t>Total time spent on all work related to job, including overtime.</t>
  </si>
  <si>
    <t>Definitions of Investigation Areas</t>
  </si>
  <si>
    <t>The analysis of blood or breath samples to detect the presence of and quantify the amount of alcohol.</t>
  </si>
  <si>
    <t>Computer Analysis</t>
  </si>
  <si>
    <t xml:space="preserve">The analysis of computers, computerized consumer goods, and associated hardware for data retrieval and sourcing. </t>
  </si>
  <si>
    <t xml:space="preserve">The collection, analysis, and processing of locations for evidence relating to a criminal incident. </t>
  </si>
  <si>
    <t>The analysis of multimedia audio, video, and still image materials, such as surveillance recordings and video enhancement. Includes computer analysis as defined above.</t>
  </si>
  <si>
    <t>Analysis of biological evidence for DNA in criminal cases.</t>
  </si>
  <si>
    <t xml:space="preserve">Analysis and entry of DNA samples from individuals for database purposes. </t>
  </si>
  <si>
    <t xml:space="preserve">The analysis of legal, counterfeit, and questioned documents, including handwriting analysis. </t>
  </si>
  <si>
    <t xml:space="preserve">The analysis of solid dosage licit and illicit drugs, including pre-cursor materials. </t>
  </si>
  <si>
    <t xml:space="preserve">The detection, collection, and processing of physical evidence in the laboratory for potential additional analysis. </t>
  </si>
  <si>
    <t xml:space="preserve">The analysis of energetic materials in pre- and post-blast incidents. </t>
  </si>
  <si>
    <t xml:space="preserve">The development and analysis of friction ridge patterns. </t>
  </si>
  <si>
    <t xml:space="preserve">The analysis of materials from suspicious fires to include ignitable liquid residue analysis. </t>
  </si>
  <si>
    <t xml:space="preserve">The analysis of firearms and ammunition, to include distance determinations, shooting reconstructions, NIBIN, and toolmarks. </t>
  </si>
  <si>
    <t xml:space="preserve">Forensic pathology is a branch of medicine that deals with the determination of the cause and manner of death in cases in which death occurred under suspicious or unknown circumstances. </t>
  </si>
  <si>
    <t xml:space="preserve">The analysis of primer residues from discharged firearms (not distance determinations). </t>
  </si>
  <si>
    <t>Hairs &amp; Fibers</t>
  </si>
  <si>
    <t xml:space="preserve">The analysis of human and animal hairs (non-DNA) and textile fibers as trace evidence. </t>
  </si>
  <si>
    <t xml:space="preserve">The analysis of physical patterns received and retained through the interaction of objects of various hardness, including shoeprints and tire tracks. </t>
  </si>
  <si>
    <t>Paint &amp; Glass</t>
  </si>
  <si>
    <t xml:space="preserve">The analysis of paints—generically, coatings—and glass as trace evidence. </t>
  </si>
  <si>
    <t>The detection, collection, and non-DNA analysis of biological fluids.</t>
  </si>
  <si>
    <t>Toxicology, ante-mortem</t>
  </si>
  <si>
    <t>The chemical analysis of body fluids and tissues to determine if a drug or poison is present in a living individual, excluding blood alcohol analysis (BAC).</t>
  </si>
  <si>
    <t>Toxicology, post-mortem</t>
  </si>
  <si>
    <t xml:space="preserve">The chemical analysis of body fluids and tissues to determine if a drug or poison is present in a deceased individual, excluding blood alcohol analysis (BAC). </t>
  </si>
  <si>
    <t>The analysis of materials that, because of their size or texture, transfer from one location to another and persist there for some period of time. Microscopy, either directly or as an adjunct to another instrument, is involved. Includes Hairs &amp; Fibers and Paint &amp; Glass as defined above.</t>
  </si>
  <si>
    <t>Other Specialties</t>
  </si>
  <si>
    <t xml:space="preserve">Other forensic science applications not covered by the other categories. </t>
  </si>
  <si>
    <t>Investigative Area</t>
  </si>
  <si>
    <t>Total Items</t>
  </si>
  <si>
    <t>Tests conducted</t>
  </si>
  <si>
    <t xml:space="preserve">Blood vial is submitted for alcohol and or volatiles. GC is done in duplicate, and additional volatiles method may be done in rare cases.
</t>
  </si>
  <si>
    <t>GC/FID</t>
  </si>
  <si>
    <t>GC/FID/MS</t>
  </si>
  <si>
    <t>Scenario 1: Normal Alcohol</t>
  </si>
  <si>
    <t>Scenario 2: Normal Alcohol + Volatiles</t>
  </si>
  <si>
    <t>Items, samples, tests are handled under evidence screening and processing, analytical work is not handled under CSI</t>
  </si>
  <si>
    <t>Scenario 1: Respond to the crime scene: review thumb drive, CD, and DVD; review each, create master copy, and capture 33 still images.  Scenario 2: submitted evidence by a third party: create working copy; capture 12 still images.  Scenario 3: VeriPic archiving: Research existing files/folders and create an investigative copy and capture 94 still images of file documents.</t>
  </si>
  <si>
    <t>Master copy</t>
  </si>
  <si>
    <t>Working copy</t>
  </si>
  <si>
    <t>Investigative copy</t>
  </si>
  <si>
    <t>Review devices</t>
  </si>
  <si>
    <t>Still Image Capture</t>
  </si>
  <si>
    <t>Scenario 1</t>
  </si>
  <si>
    <t>Scenario 2</t>
  </si>
  <si>
    <t>Scenario 3</t>
  </si>
  <si>
    <t xml:space="preserve">(See Serology/Biology for comparison) In a case of sexual assault, the kit, the victim's underwear, and a bedsheet are submitted; due to the context of the crime, the bedsheet is not examined. The known samples of the victim and the suspect are submitted along with the one positive stain from the serology examination. </t>
  </si>
  <si>
    <t>Extraction</t>
  </si>
  <si>
    <t>Quantificaton</t>
  </si>
  <si>
    <t>Amplification</t>
  </si>
  <si>
    <t>Separation</t>
  </si>
  <si>
    <t>Mixture Interpretation</t>
  </si>
  <si>
    <t>Sexual Assault Kit:</t>
  </si>
  <si>
    <t>Vaginal swab</t>
  </si>
  <si>
    <t>Oral swab</t>
  </si>
  <si>
    <t>Anal swab</t>
  </si>
  <si>
    <t>Hair sample (not tested)</t>
  </si>
  <si>
    <t>Victim known sample</t>
  </si>
  <si>
    <t>Underwear (Two stains: one +, one --)</t>
  </si>
  <si>
    <t>Bedsheet (not tested)</t>
  </si>
  <si>
    <t>Suspect known sample</t>
  </si>
  <si>
    <t>Scenario1 - demand note left at scene of bank robbery, note pad found in garbage outside suspects apartment building obliterated name/address on one page. Scenario 2 - Fraud investigation 4 cheques with suspected forged signatures 2 samples of known handwriting from suspect.</t>
  </si>
  <si>
    <t>Visual</t>
  </si>
  <si>
    <t>Microscopic</t>
  </si>
  <si>
    <t>VSC</t>
  </si>
  <si>
    <t>ESDA</t>
  </si>
  <si>
    <t>Imaging</t>
  </si>
  <si>
    <t>Acquisition &amp; transcription</t>
  </si>
  <si>
    <t>Scenario 1 Documents</t>
  </si>
  <si>
    <t>Obliteration:</t>
  </si>
  <si>
    <t>Demand note</t>
  </si>
  <si>
    <t>Note pad - page 1</t>
  </si>
  <si>
    <t>Indentations</t>
  </si>
  <si>
    <t>Note pad - page 2,3,4</t>
  </si>
  <si>
    <t>Scenario 2 - Handwriting</t>
  </si>
  <si>
    <t>Four (4) cheques with questioned signatures</t>
  </si>
  <si>
    <t>Two (2) known handwriting samples</t>
  </si>
  <si>
    <t>A large gym bag is submitted; it contains 50 smaller baggies consistent with individual purchase size amounts in the illicit drug trade. The laboratory's policy is to sample 50% of the suspect material.</t>
  </si>
  <si>
    <t>Weight</t>
  </si>
  <si>
    <t>Presumptive</t>
  </si>
  <si>
    <t>Confirmatory</t>
  </si>
  <si>
    <t>Scenario 1: Post Blast - Identification of explosive used - samples taken are: headspace, acetone extract and aqueous extract.  Scenario 2: Unexpended explosive - identification of smokeless powder - physical sampling plus dichloromethane extract and residue.  Scenario 3: Unexpended explosive identification of emulsion explosive - 1 particle plus 3 extracts plus insolubles</t>
  </si>
  <si>
    <t xml:space="preserve">GC-MS (positive chemical ionization) </t>
  </si>
  <si>
    <t xml:space="preserve">GC-MS (negative chemical inoization) </t>
  </si>
  <si>
    <t>GC-MS (EI)</t>
  </si>
  <si>
    <t xml:space="preserve">FTIR </t>
  </si>
  <si>
    <t xml:space="preserve">SEM-EDX (elemental) </t>
  </si>
  <si>
    <t>LC-MS (ESI and APCI)</t>
  </si>
  <si>
    <t xml:space="preserve">IC-MS (anions) </t>
  </si>
  <si>
    <t xml:space="preserve">IC-MS (cations) </t>
  </si>
  <si>
    <t>microscopy</t>
  </si>
  <si>
    <t>Two soda cans and three latent lifts are submitted from the scene as well as two sets of tenprint cards from the suspects.</t>
  </si>
  <si>
    <t>Develop (2 @)</t>
  </si>
  <si>
    <t>Comparison</t>
  </si>
  <si>
    <t>Photography</t>
  </si>
  <si>
    <t>Two (2) soda cans (1 print @)</t>
  </si>
  <si>
    <t>Three (3) latent lifts</t>
  </si>
  <si>
    <t>Two (2) tenprint cards</t>
  </si>
  <si>
    <t xml:space="preserve">3 cans of fire debris recovered from the scene are submitted to the lab
</t>
  </si>
  <si>
    <t>Extraction + GC/MS</t>
  </si>
  <si>
    <t>Scenario 1: A weapon is seized from a suspect in a homicide case; two bullets are removed from the victim's body. Scenario 2: A weapon and 10 bullets from the scene are submitted.</t>
  </si>
  <si>
    <t>Function Test</t>
  </si>
  <si>
    <t>Test firing</t>
  </si>
  <si>
    <t xml:space="preserve">Decedent submitted to ME with five histology slides prepared and examined.
</t>
  </si>
  <si>
    <t>Autopsy</t>
  </si>
  <si>
    <t>Histology slides</t>
  </si>
  <si>
    <t>One GSR kit submitted for examination.</t>
  </si>
  <si>
    <t>SEM</t>
  </si>
  <si>
    <t>One GSR kit and one garment submitted for examination; one stub from kit or created from stubbing garment</t>
  </si>
  <si>
    <t>SEM/EDS</t>
  </si>
  <si>
    <t>Scenario 1: 6 questioned footwear impressions (2 photographs, 2 dental stone casts, 2 gel lifts) and 1 known pair of shoes for comparison.</t>
  </si>
  <si>
    <t>Scenario #2: 2 questioned tire impressions (1 photograph and 1 dental stone cast) and 4 known tires for comparison.</t>
  </si>
  <si>
    <t xml:space="preserve">Comparisons are 12 (each known shoe (2) with 6 questioned impressions </t>
  </si>
  <si>
    <t xml:space="preserve">Comparisons are 8 (each known tire (4) with 2 questioned impressions </t>
  </si>
  <si>
    <t>(See DNA casework for comparison) In a case of sexual assault, the kit, the victim's underwear, and a bedsheet are submitted; due to the context of the crime, the bedsheet is not examined. The laboratory does not perform microscopic hair examinations.</t>
  </si>
  <si>
    <t>AP</t>
  </si>
  <si>
    <t>P30</t>
  </si>
  <si>
    <t>In a routine submission, a blood and a urine sample are submitted; Scenario 1: because of laboratory policy, only one sample is analyzed; Scenario 2: each sample is tested.</t>
  </si>
  <si>
    <t>Instrumental</t>
  </si>
  <si>
    <t>GC-MS</t>
  </si>
  <si>
    <t>Scenario 1: Test blood only</t>
  </si>
  <si>
    <t>Scenario 2: Test blood and urine</t>
  </si>
  <si>
    <t xml:space="preserve">In a routine autopsy, a blood and a urine sample are submitted; because of laboratory policy, only two samples are analyzed. </t>
  </si>
  <si>
    <t>LC-MS</t>
  </si>
  <si>
    <t>Ignitable liquids case:One can containing debris</t>
  </si>
  <si>
    <t>Thickness</t>
  </si>
  <si>
    <t>UV-fluorescence</t>
  </si>
  <si>
    <t>Density</t>
  </si>
  <si>
    <t>RI</t>
  </si>
  <si>
    <t>Glass Comparison Case:One bag containing known glass; one bag containing questioned glass.</t>
  </si>
  <si>
    <t>Odor/Visual</t>
  </si>
  <si>
    <t xml:space="preserve">Paint Comparison Case:One bag containing known paint; one bag containing questioned paint. </t>
  </si>
  <si>
    <t>Physical</t>
  </si>
  <si>
    <t>Solubilities (3)</t>
  </si>
  <si>
    <t>IR</t>
  </si>
  <si>
    <t>Garment submitted for analysis; tape lift of hair, questioned hair for comparison; one hair standard; and one hair selected for root cutting in a no suspect case</t>
  </si>
  <si>
    <t>Screening</t>
  </si>
  <si>
    <t>Microscopy</t>
  </si>
  <si>
    <t>Eval for DNA</t>
  </si>
  <si>
    <t>One garment submitted for analysis with one tape lift, one questioned fiber mounted for comparison, and one standard removed from garment.</t>
  </si>
  <si>
    <t>Fluorescence</t>
  </si>
  <si>
    <t>FTIR</t>
  </si>
  <si>
    <t>MSP</t>
  </si>
  <si>
    <t>MP</t>
  </si>
  <si>
    <t>Optimal FTE with Admin allocated</t>
  </si>
  <si>
    <t>Unit Surplus (Deficit)</t>
  </si>
  <si>
    <t>Range</t>
  </si>
  <si>
    <r>
      <t>Cases</t>
    </r>
    <r>
      <rPr>
        <b/>
        <vertAlign val="superscript"/>
        <sz val="11"/>
        <color theme="1"/>
        <rFont val="Calibri"/>
        <family val="2"/>
        <scheme val="minor"/>
      </rPr>
      <t>3</t>
    </r>
    <r>
      <rPr>
        <sz val="10"/>
        <rFont val="Arial"/>
        <family val="2"/>
      </rPr>
      <t/>
    </r>
  </si>
  <si>
    <t>33,113+</t>
  </si>
  <si>
    <t>0-33122</t>
  </si>
  <si>
    <t>11498+</t>
  </si>
  <si>
    <t>0-732</t>
  </si>
  <si>
    <t>733-11498</t>
  </si>
  <si>
    <t>705+</t>
  </si>
  <si>
    <t>0-704</t>
  </si>
  <si>
    <t>30-750</t>
  </si>
  <si>
    <t>0-29</t>
  </si>
  <si>
    <t>average</t>
  </si>
  <si>
    <t>44,444+</t>
  </si>
  <si>
    <t>0-44444</t>
  </si>
  <si>
    <t>0-1,398</t>
  </si>
  <si>
    <t>3.999+</t>
  </si>
  <si>
    <t>5.307+</t>
  </si>
  <si>
    <t>0-5,306</t>
  </si>
  <si>
    <t>490+</t>
  </si>
  <si>
    <t>0-489</t>
  </si>
  <si>
    <t>414+</t>
  </si>
  <si>
    <t>0-413</t>
  </si>
  <si>
    <t>1,651-7800</t>
  </si>
  <si>
    <t>0-1,650</t>
  </si>
  <si>
    <t>Average</t>
  </si>
  <si>
    <t>0-745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</si>
</sst>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quot;$&quot;#,##0.00"/>
    <numFmt numFmtId="168" formatCode="#,##0\ [$kr-41D]"/>
    <numFmt numFmtId="169" formatCode="0.00_);[Red]\(0.00\)"/>
    <numFmt numFmtId="170" formatCode="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8"/>
      <name val="Arial"/>
      <family val="2"/>
    </font>
    <font>
      <b/>
      <sz val="8"/>
      <color indexed="81"/>
      <name val="Tahoma"/>
      <family val="2"/>
    </font>
    <font>
      <sz val="8"/>
      <name val="Arial"/>
      <family val="2"/>
    </font>
    <font>
      <b/>
      <sz val="10"/>
      <name val="Arial"/>
      <family val="2"/>
    </font>
    <font>
      <sz val="8"/>
      <color indexed="81"/>
      <name val="Tahoma"/>
      <family val="2"/>
    </font>
    <font>
      <sz val="10"/>
      <name val="Arial"/>
      <family val="2"/>
    </font>
    <font>
      <sz val="10"/>
      <name val="Tahoma"/>
      <family val="2"/>
    </font>
    <font>
      <sz val="11"/>
      <name val="Calibri"/>
      <family val="2"/>
    </font>
    <font>
      <sz val="11"/>
      <color theme="1"/>
      <name val="Calibri"/>
      <family val="2"/>
      <scheme val="minor"/>
    </font>
    <font>
      <b/>
      <sz val="9"/>
      <color indexed="81"/>
      <name val="Tahoma"/>
      <family val="2"/>
    </font>
    <font>
      <sz val="10"/>
      <name val="Calibri"/>
      <family val="2"/>
      <scheme val="minor"/>
    </font>
    <font>
      <b/>
      <sz val="10"/>
      <name val="Calibri"/>
      <family val="2"/>
      <scheme val="minor"/>
    </font>
    <font>
      <sz val="12"/>
      <name val="Calibri"/>
      <family val="2"/>
      <scheme val="minor"/>
    </font>
    <font>
      <b/>
      <sz val="12"/>
      <name val="Calibri"/>
      <family val="2"/>
      <scheme val="minor"/>
    </font>
    <font>
      <b/>
      <sz val="18"/>
      <name val="Calibri"/>
      <family val="2"/>
      <scheme val="minor"/>
    </font>
    <font>
      <b/>
      <sz val="12"/>
      <color indexed="12"/>
      <name val="Calibri"/>
      <family val="2"/>
      <scheme val="minor"/>
    </font>
    <font>
      <sz val="12"/>
      <color rgb="FF000000"/>
      <name val="Calibri"/>
      <family val="2"/>
      <scheme val="minor"/>
    </font>
    <font>
      <b/>
      <sz val="9"/>
      <name val="Calibri"/>
      <family val="2"/>
      <scheme val="minor"/>
    </font>
    <font>
      <i/>
      <sz val="10"/>
      <name val="Calibri"/>
      <family val="2"/>
      <scheme val="minor"/>
    </font>
    <font>
      <b/>
      <sz val="10"/>
      <color rgb="FFFF0000"/>
      <name val="Calibri"/>
      <family val="2"/>
      <scheme val="minor"/>
    </font>
    <font>
      <sz val="8"/>
      <name val="Calibri"/>
      <family val="2"/>
      <scheme val="minor"/>
    </font>
    <font>
      <sz val="10"/>
      <color rgb="FFFF0000"/>
      <name val="Calibri"/>
      <family val="2"/>
      <scheme val="minor"/>
    </font>
    <font>
      <b/>
      <sz val="12"/>
      <color rgb="FFFF0000"/>
      <name val="Calibri"/>
      <family val="2"/>
      <scheme val="minor"/>
    </font>
    <font>
      <sz val="9"/>
      <color indexed="81"/>
      <name val="Tahoma"/>
      <family val="2"/>
    </font>
    <font>
      <sz val="10"/>
      <color theme="1"/>
      <name val="Tahoma"/>
      <family val="2"/>
    </font>
    <font>
      <b/>
      <sz val="10"/>
      <color indexed="81"/>
      <name val="Tahoma"/>
      <family val="2"/>
    </font>
    <font>
      <sz val="12"/>
      <color rgb="FFFF0000"/>
      <name val="Calibri"/>
      <family val="2"/>
      <scheme val="minor"/>
    </font>
    <font>
      <strike/>
      <sz val="12"/>
      <name val="Calibri"/>
      <family val="2"/>
      <scheme val="minor"/>
    </font>
    <font>
      <b/>
      <sz val="16"/>
      <name val="Calibri"/>
      <family val="2"/>
      <scheme val="minor"/>
    </font>
    <font>
      <sz val="10"/>
      <color rgb="FFFF0000"/>
      <name val="Arial"/>
      <family val="2"/>
    </font>
    <font>
      <sz val="11"/>
      <color rgb="FFFF0000"/>
      <name val="Calibri"/>
      <family val="2"/>
    </font>
    <font>
      <b/>
      <sz val="11"/>
      <color theme="1"/>
      <name val="Calibri"/>
      <family val="2"/>
      <scheme val="minor"/>
    </font>
    <font>
      <b/>
      <vertAlign val="superscript"/>
      <sz val="11"/>
      <color theme="1"/>
      <name val="Calibri"/>
      <family val="2"/>
      <scheme val="minor"/>
    </font>
    <font>
      <sz val="11"/>
      <color rgb="FFFF0000"/>
      <name val="Calibri"/>
      <family val="2"/>
      <scheme val="minor"/>
    </font>
    <font>
      <b/>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4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23">
    <xf numFmtId="0" fontId="0" fillId="0" borderId="0"/>
    <xf numFmtId="43" fontId="5" fillId="0" borderId="0" applyFont="0" applyFill="0" applyBorder="0" applyAlignment="0" applyProtection="0"/>
    <xf numFmtId="43" fontId="12" fillId="0" borderId="0" applyNumberFormat="0" applyFont="0" applyFill="0" applyBorder="0" applyAlignment="0" applyProtection="0"/>
    <xf numFmtId="43" fontId="5" fillId="0" borderId="0" applyNumberFormat="0" applyFont="0" applyFill="0" applyBorder="0" applyAlignment="0" applyProtection="0"/>
    <xf numFmtId="0" fontId="13" fillId="0" borderId="0"/>
    <xf numFmtId="0" fontId="5" fillId="0" borderId="0"/>
    <xf numFmtId="0" fontId="12" fillId="0" borderId="0" applyNumberFormat="0" applyFont="0" applyFill="0" applyBorder="0" applyAlignment="0" applyProtection="0"/>
    <xf numFmtId="0" fontId="5" fillId="0" borderId="0"/>
    <xf numFmtId="0" fontId="5" fillId="0" borderId="0"/>
    <xf numFmtId="0" fontId="5" fillId="0" borderId="0" applyNumberFormat="0" applyFont="0" applyFill="0" applyBorder="0" applyAlignment="0" applyProtection="0"/>
    <xf numFmtId="0" fontId="5" fillId="0" borderId="0"/>
    <xf numFmtId="0" fontId="13" fillId="0" borderId="0"/>
    <xf numFmtId="0" fontId="12" fillId="0" borderId="0"/>
    <xf numFmtId="0" fontId="15" fillId="0" borderId="0"/>
    <xf numFmtId="0" fontId="15" fillId="4" borderId="16" applyNumberFormat="0" applyFont="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0" fontId="31" fillId="0" borderId="0"/>
    <xf numFmtId="0" fontId="3" fillId="0" borderId="0"/>
    <xf numFmtId="43" fontId="5" fillId="0" borderId="0"/>
    <xf numFmtId="0" fontId="2" fillId="0" borderId="0"/>
    <xf numFmtId="0" fontId="1" fillId="0" borderId="0"/>
  </cellStyleXfs>
  <cellXfs count="356">
    <xf numFmtId="0" fontId="0" fillId="0" borderId="0" xfId="0"/>
    <xf numFmtId="0" fontId="6" fillId="0" borderId="6" xfId="0" applyFont="1" applyBorder="1" applyAlignment="1">
      <alignment horizontal="center" vertical="center" wrapText="1"/>
    </xf>
    <xf numFmtId="0" fontId="5" fillId="0" borderId="0" xfId="5"/>
    <xf numFmtId="0" fontId="10" fillId="0" borderId="0" xfId="5" applyFont="1" applyAlignment="1">
      <alignment horizontal="center"/>
    </xf>
    <xf numFmtId="0" fontId="10" fillId="0" borderId="0" xfId="5" applyFont="1"/>
    <xf numFmtId="0" fontId="5" fillId="0" borderId="0" xfId="5" applyAlignment="1">
      <alignment horizontal="center"/>
    </xf>
    <xf numFmtId="166" fontId="5" fillId="0" borderId="3" xfId="5" applyNumberFormat="1" applyBorder="1" applyAlignment="1">
      <alignment horizontal="center"/>
    </xf>
    <xf numFmtId="4" fontId="5" fillId="0" borderId="3" xfId="5" applyNumberFormat="1" applyBorder="1" applyAlignment="1">
      <alignment horizontal="center"/>
    </xf>
    <xf numFmtId="3" fontId="5" fillId="0" borderId="3" xfId="5" applyNumberFormat="1" applyBorder="1" applyAlignment="1">
      <alignment horizontal="center"/>
    </xf>
    <xf numFmtId="10" fontId="5" fillId="0" borderId="3" xfId="15" applyNumberFormat="1" applyBorder="1" applyAlignment="1" applyProtection="1">
      <alignment horizontal="center"/>
    </xf>
    <xf numFmtId="2" fontId="0" fillId="0" borderId="0" xfId="0" applyNumberFormat="1"/>
    <xf numFmtId="0" fontId="14" fillId="0" borderId="0" xfId="0" applyFont="1" applyAlignment="1">
      <alignment vertical="center"/>
    </xf>
    <xf numFmtId="3" fontId="0" fillId="0" borderId="0" xfId="0" applyNumberFormat="1" applyAlignment="1">
      <alignment horizontal="center"/>
    </xf>
    <xf numFmtId="166" fontId="0" fillId="0" borderId="0" xfId="0" applyNumberFormat="1" applyAlignment="1">
      <alignment horizontal="center"/>
    </xf>
    <xf numFmtId="14" fontId="0" fillId="0" borderId="0" xfId="0" applyNumberFormat="1" applyAlignment="1">
      <alignment horizontal="center"/>
    </xf>
    <xf numFmtId="37" fontId="0" fillId="0" borderId="0" xfId="0" applyNumberFormat="1" applyAlignment="1">
      <alignment horizontal="center"/>
    </xf>
    <xf numFmtId="39" fontId="0" fillId="0" borderId="0" xfId="0" applyNumberFormat="1" applyAlignment="1">
      <alignment horizontal="center"/>
    </xf>
    <xf numFmtId="0" fontId="17" fillId="6" borderId="0" xfId="0" applyFont="1" applyFill="1"/>
    <xf numFmtId="0" fontId="17" fillId="0" borderId="0" xfId="0" applyFont="1"/>
    <xf numFmtId="0" fontId="19" fillId="6" borderId="0" xfId="0" applyFont="1" applyFill="1"/>
    <xf numFmtId="0" fontId="19" fillId="0" borderId="0" xfId="0" applyFont="1"/>
    <xf numFmtId="0" fontId="19" fillId="2" borderId="0" xfId="0" applyFont="1" applyFill="1"/>
    <xf numFmtId="0" fontId="19" fillId="2" borderId="0" xfId="0" applyFont="1" applyFill="1" applyAlignment="1" applyProtection="1">
      <alignment horizontal="right"/>
      <protection hidden="1"/>
    </xf>
    <xf numFmtId="0" fontId="20" fillId="0" borderId="4" xfId="0" applyFont="1" applyBorder="1" applyAlignment="1" applyProtection="1">
      <alignment horizontal="center" wrapText="1"/>
      <protection hidden="1"/>
    </xf>
    <xf numFmtId="0" fontId="20" fillId="0" borderId="1" xfId="0" applyFont="1" applyBorder="1" applyAlignment="1">
      <alignment horizontal="center" wrapText="1"/>
    </xf>
    <xf numFmtId="0" fontId="20" fillId="6" borderId="1" xfId="0" applyFont="1" applyFill="1" applyBorder="1" applyAlignment="1">
      <alignment horizontal="center" wrapText="1"/>
    </xf>
    <xf numFmtId="165" fontId="19" fillId="0" borderId="0" xfId="0" applyNumberFormat="1" applyFont="1" applyAlignment="1">
      <alignment horizontal="left"/>
    </xf>
    <xf numFmtId="0" fontId="19" fillId="6" borderId="0" xfId="0" applyFont="1" applyFill="1" applyAlignment="1">
      <alignment horizontal="left"/>
    </xf>
    <xf numFmtId="0" fontId="19" fillId="0" borderId="0" xfId="0" applyFont="1" applyAlignment="1">
      <alignment horizontal="left"/>
    </xf>
    <xf numFmtId="165" fontId="19" fillId="0" borderId="0" xfId="0" applyNumberFormat="1" applyFont="1"/>
    <xf numFmtId="0" fontId="20" fillId="6" borderId="0" xfId="0" applyFont="1" applyFill="1" applyAlignment="1">
      <alignment horizontal="right" vertical="center" wrapText="1"/>
    </xf>
    <xf numFmtId="2" fontId="19" fillId="0" borderId="3" xfId="1" applyNumberFormat="1" applyFont="1" applyFill="1" applyBorder="1" applyAlignment="1" applyProtection="1">
      <alignment horizontal="center" vertical="top" wrapText="1"/>
      <protection hidden="1"/>
    </xf>
    <xf numFmtId="2" fontId="19" fillId="0" borderId="0" xfId="0" applyNumberFormat="1" applyFont="1"/>
    <xf numFmtId="0" fontId="19" fillId="6" borderId="0" xfId="0" applyFont="1" applyFill="1" applyAlignment="1">
      <alignment horizontal="center"/>
    </xf>
    <xf numFmtId="0" fontId="19" fillId="0" borderId="0" xfId="0" applyFont="1" applyAlignment="1">
      <alignment horizontal="center"/>
    </xf>
    <xf numFmtId="0" fontId="20" fillId="2" borderId="15" xfId="0" applyFont="1" applyFill="1" applyBorder="1" applyAlignment="1" applyProtection="1">
      <alignment horizontal="center" wrapText="1"/>
      <protection hidden="1"/>
    </xf>
    <xf numFmtId="0" fontId="20" fillId="2" borderId="17" xfId="0" applyFont="1" applyFill="1" applyBorder="1" applyAlignment="1" applyProtection="1">
      <alignment horizontal="center" wrapText="1"/>
      <protection hidden="1"/>
    </xf>
    <xf numFmtId="0" fontId="17" fillId="6" borderId="0" xfId="0" applyFont="1" applyFill="1" applyProtection="1">
      <protection hidden="1"/>
    </xf>
    <xf numFmtId="0" fontId="19" fillId="6" borderId="0" xfId="0" applyFont="1" applyFill="1" applyAlignment="1" applyProtection="1">
      <alignment horizontal="left"/>
      <protection hidden="1"/>
    </xf>
    <xf numFmtId="0" fontId="20" fillId="0" borderId="0" xfId="0" applyFont="1" applyAlignment="1">
      <alignment horizontal="right" vertical="top" wrapText="1"/>
    </xf>
    <xf numFmtId="166" fontId="19" fillId="0" borderId="2" xfId="0" applyNumberFormat="1" applyFont="1" applyBorder="1" applyAlignment="1" applyProtection="1">
      <alignment horizontal="center" vertical="top" wrapText="1"/>
      <protection hidden="1"/>
    </xf>
    <xf numFmtId="164" fontId="19" fillId="0" borderId="0" xfId="15" applyNumberFormat="1" applyFont="1" applyBorder="1" applyAlignment="1">
      <alignment horizontal="center"/>
    </xf>
    <xf numFmtId="0" fontId="20" fillId="0" borderId="19" xfId="0" applyFont="1" applyBorder="1" applyAlignment="1" applyProtection="1">
      <alignment horizontal="center" wrapText="1"/>
      <protection hidden="1"/>
    </xf>
    <xf numFmtId="39" fontId="19" fillId="6" borderId="20" xfId="1" applyNumberFormat="1" applyFont="1" applyFill="1" applyBorder="1" applyAlignment="1" applyProtection="1">
      <alignment horizontal="center"/>
      <protection hidden="1"/>
    </xf>
    <xf numFmtId="0" fontId="20" fillId="5" borderId="21" xfId="0" applyFont="1" applyFill="1" applyBorder="1"/>
    <xf numFmtId="0" fontId="17" fillId="5" borderId="7" xfId="0" applyFont="1" applyFill="1" applyBorder="1"/>
    <xf numFmtId="0" fontId="20" fillId="0" borderId="0" xfId="0" applyFont="1" applyAlignment="1">
      <alignment horizontal="right" vertical="center" wrapText="1"/>
    </xf>
    <xf numFmtId="2" fontId="19" fillId="0" borderId="0" xfId="0" applyNumberFormat="1" applyFont="1" applyAlignment="1">
      <alignment horizontal="center"/>
    </xf>
    <xf numFmtId="0" fontId="20" fillId="2" borderId="15" xfId="0" applyFont="1" applyFill="1" applyBorder="1" applyAlignment="1">
      <alignment horizontal="center" wrapText="1"/>
    </xf>
    <xf numFmtId="0" fontId="20" fillId="2" borderId="17" xfId="0" applyFont="1" applyFill="1" applyBorder="1" applyAlignment="1">
      <alignment horizontal="center" wrapText="1"/>
    </xf>
    <xf numFmtId="4" fontId="17" fillId="0" borderId="0" xfId="0" applyNumberFormat="1" applyFont="1" applyAlignment="1">
      <alignment horizontal="center"/>
    </xf>
    <xf numFmtId="166" fontId="17" fillId="0" borderId="0" xfId="0" applyNumberFormat="1" applyFont="1" applyAlignment="1">
      <alignment horizontal="center"/>
    </xf>
    <xf numFmtId="0" fontId="19" fillId="2" borderId="0" xfId="0" applyFont="1" applyFill="1" applyAlignment="1">
      <alignment horizontal="left"/>
    </xf>
    <xf numFmtId="166" fontId="19" fillId="0" borderId="0" xfId="0" applyNumberFormat="1" applyFont="1" applyAlignment="1">
      <alignment horizontal="center"/>
    </xf>
    <xf numFmtId="4" fontId="19" fillId="0" borderId="0" xfId="0" applyNumberFormat="1" applyFont="1" applyAlignment="1">
      <alignment horizontal="center"/>
    </xf>
    <xf numFmtId="0" fontId="19" fillId="0" borderId="6" xfId="0" applyFont="1" applyBorder="1" applyAlignment="1">
      <alignment horizontal="center" vertical="center" wrapText="1"/>
    </xf>
    <xf numFmtId="4" fontId="17" fillId="0" borderId="0" xfId="0" applyNumberFormat="1" applyFont="1"/>
    <xf numFmtId="0" fontId="17" fillId="0" borderId="0" xfId="0" applyFont="1" applyAlignment="1">
      <alignment horizontal="center"/>
    </xf>
    <xf numFmtId="0" fontId="17" fillId="5" borderId="0" xfId="0" applyFont="1" applyFill="1"/>
    <xf numFmtId="3" fontId="17" fillId="0" borderId="0" xfId="0" applyNumberFormat="1" applyFont="1" applyAlignment="1">
      <alignment horizontal="center"/>
    </xf>
    <xf numFmtId="0" fontId="17" fillId="0" borderId="0" xfId="5" applyFont="1"/>
    <xf numFmtId="0" fontId="23" fillId="0" borderId="10" xfId="0" applyFont="1" applyBorder="1" applyAlignment="1">
      <alignment vertical="center" wrapText="1"/>
    </xf>
    <xf numFmtId="0" fontId="19" fillId="0" borderId="0" xfId="5" applyFont="1" applyAlignment="1">
      <alignment horizontal="justify" wrapText="1"/>
    </xf>
    <xf numFmtId="0" fontId="17" fillId="0" borderId="0" xfId="5" applyFont="1" applyAlignment="1">
      <alignment horizontal="left" wrapText="1"/>
    </xf>
    <xf numFmtId="0" fontId="17" fillId="0" borderId="0" xfId="5" applyFont="1" applyAlignment="1">
      <alignment wrapText="1"/>
    </xf>
    <xf numFmtId="0" fontId="19" fillId="0" borderId="0" xfId="5" applyFont="1" applyAlignment="1">
      <alignment horizontal="left" wrapText="1"/>
    </xf>
    <xf numFmtId="0" fontId="19" fillId="0" borderId="3" xfId="5" applyFont="1" applyBorder="1" applyAlignment="1">
      <alignment horizontal="justify" vertical="top" wrapText="1"/>
    </xf>
    <xf numFmtId="0" fontId="19" fillId="0" borderId="3" xfId="5" applyFont="1" applyBorder="1" applyAlignment="1">
      <alignment vertical="top" wrapText="1"/>
    </xf>
    <xf numFmtId="0" fontId="19" fillId="0" borderId="0" xfId="5" applyFont="1" applyAlignment="1">
      <alignment horizontal="center" wrapText="1"/>
    </xf>
    <xf numFmtId="0" fontId="18" fillId="0" borderId="0" xfId="5" applyFont="1" applyAlignment="1">
      <alignment horizontal="center"/>
    </xf>
    <xf numFmtId="0" fontId="18" fillId="0" borderId="0" xfId="5" applyFont="1" applyAlignment="1">
      <alignment horizontal="center" wrapText="1"/>
    </xf>
    <xf numFmtId="0" fontId="18" fillId="0" borderId="0" xfId="5" applyFont="1" applyAlignment="1">
      <alignment horizontal="left" vertical="top" wrapText="1"/>
    </xf>
    <xf numFmtId="0" fontId="17" fillId="0" borderId="0" xfId="5" applyFont="1" applyAlignment="1">
      <alignment horizontal="center"/>
    </xf>
    <xf numFmtId="0" fontId="17" fillId="0" borderId="0" xfId="5" applyFont="1" applyAlignment="1">
      <alignment horizontal="center" wrapText="1"/>
    </xf>
    <xf numFmtId="0" fontId="18" fillId="5" borderId="0" xfId="5" applyFont="1" applyFill="1" applyAlignment="1">
      <alignment horizontal="left" vertical="top" wrapText="1"/>
    </xf>
    <xf numFmtId="0" fontId="17" fillId="5" borderId="0" xfId="5" applyFont="1" applyFill="1"/>
    <xf numFmtId="0" fontId="17" fillId="5" borderId="0" xfId="5" applyFont="1" applyFill="1" applyAlignment="1">
      <alignment wrapText="1"/>
    </xf>
    <xf numFmtId="0" fontId="18" fillId="0" borderId="0" xfId="5" applyFont="1"/>
    <xf numFmtId="0" fontId="18" fillId="0" borderId="0" xfId="5" applyFont="1" applyAlignment="1">
      <alignment horizontal="right"/>
    </xf>
    <xf numFmtId="0" fontId="24" fillId="0" borderId="0" xfId="5" applyFont="1" applyAlignment="1">
      <alignment wrapText="1"/>
    </xf>
    <xf numFmtId="0" fontId="18" fillId="0" borderId="0" xfId="5" applyFont="1" applyAlignment="1">
      <alignment horizontal="right" vertical="top" wrapText="1"/>
    </xf>
    <xf numFmtId="0" fontId="17" fillId="0" borderId="0" xfId="5" applyFont="1" applyAlignment="1">
      <alignment vertical="center" wrapText="1"/>
    </xf>
    <xf numFmtId="0" fontId="17" fillId="5" borderId="0" xfId="5" applyFont="1" applyFill="1" applyAlignment="1">
      <alignment vertical="center" wrapText="1"/>
    </xf>
    <xf numFmtId="0" fontId="18" fillId="0" borderId="0" xfId="5" applyFont="1" applyAlignment="1">
      <alignment horizontal="center" vertical="top" wrapText="1"/>
    </xf>
    <xf numFmtId="0" fontId="18" fillId="0" borderId="0" xfId="5" applyFont="1" applyAlignment="1">
      <alignment vertical="center" wrapText="1"/>
    </xf>
    <xf numFmtId="0" fontId="17" fillId="0" borderId="0" xfId="5" applyFont="1" applyAlignment="1">
      <alignment vertical="top" wrapText="1"/>
    </xf>
    <xf numFmtId="0" fontId="17" fillId="5" borderId="0" xfId="5" applyFont="1" applyFill="1" applyAlignment="1">
      <alignment vertical="top" wrapText="1"/>
    </xf>
    <xf numFmtId="0" fontId="18" fillId="0" borderId="8" xfId="5" applyFont="1" applyBorder="1" applyAlignment="1">
      <alignment horizontal="center" wrapText="1"/>
    </xf>
    <xf numFmtId="0" fontId="17" fillId="5" borderId="0" xfId="5" applyFont="1" applyFill="1" applyAlignment="1">
      <alignment vertical="top"/>
    </xf>
    <xf numFmtId="0" fontId="25" fillId="5" borderId="0" xfId="5" applyFont="1" applyFill="1"/>
    <xf numFmtId="0" fontId="17" fillId="5" borderId="0" xfId="5" applyFont="1" applyFill="1" applyAlignment="1">
      <alignment horizontal="center" wrapText="1"/>
    </xf>
    <xf numFmtId="0" fontId="27" fillId="5" borderId="0" xfId="5" applyFont="1" applyFill="1" applyAlignment="1">
      <alignment horizontal="center" wrapText="1"/>
    </xf>
    <xf numFmtId="0" fontId="27" fillId="5" borderId="0" xfId="5" applyFont="1" applyFill="1"/>
    <xf numFmtId="0" fontId="17" fillId="0" borderId="8" xfId="5" applyFont="1" applyBorder="1"/>
    <xf numFmtId="4" fontId="19" fillId="7" borderId="5" xfId="1" applyNumberFormat="1" applyFont="1" applyFill="1" applyBorder="1" applyAlignment="1" applyProtection="1">
      <alignment horizontal="center"/>
      <protection locked="0"/>
    </xf>
    <xf numFmtId="4" fontId="19" fillId="6" borderId="5" xfId="1" applyNumberFormat="1" applyFont="1" applyFill="1" applyBorder="1" applyAlignment="1" applyProtection="1">
      <alignment horizontal="center"/>
      <protection locked="0"/>
    </xf>
    <xf numFmtId="165" fontId="19" fillId="5" borderId="0" xfId="1" applyNumberFormat="1" applyFont="1" applyFill="1"/>
    <xf numFmtId="37" fontId="19" fillId="7" borderId="20" xfId="1" applyNumberFormat="1" applyFont="1" applyFill="1" applyBorder="1" applyAlignment="1" applyProtection="1">
      <alignment horizontal="center"/>
      <protection locked="0"/>
    </xf>
    <xf numFmtId="37" fontId="19" fillId="6" borderId="20" xfId="1" applyNumberFormat="1" applyFont="1" applyFill="1" applyBorder="1" applyAlignment="1" applyProtection="1">
      <alignment horizontal="center"/>
      <protection locked="0"/>
    </xf>
    <xf numFmtId="0" fontId="20" fillId="5" borderId="29" xfId="0" applyFont="1" applyFill="1" applyBorder="1" applyAlignment="1">
      <alignment horizontal="left" vertical="center" wrapText="1"/>
    </xf>
    <xf numFmtId="0" fontId="20" fillId="6" borderId="29" xfId="0" applyFont="1" applyFill="1" applyBorder="1" applyAlignment="1" applyProtection="1">
      <alignment vertical="center" wrapText="1"/>
      <protection hidden="1"/>
    </xf>
    <xf numFmtId="0" fontId="20" fillId="6" borderId="29" xfId="0" applyFont="1" applyFill="1" applyBorder="1" applyAlignment="1" applyProtection="1">
      <alignment horizontal="left" vertical="center" wrapText="1"/>
      <protection hidden="1"/>
    </xf>
    <xf numFmtId="0" fontId="20" fillId="7" borderId="33" xfId="0" applyFont="1" applyFill="1" applyBorder="1" applyAlignment="1" applyProtection="1">
      <alignment horizontal="left" vertical="center" wrapText="1"/>
      <protection hidden="1"/>
    </xf>
    <xf numFmtId="0" fontId="20" fillId="5" borderId="29" xfId="0" applyFont="1" applyFill="1" applyBorder="1" applyAlignment="1" applyProtection="1">
      <alignment horizontal="left" vertical="center" wrapText="1"/>
      <protection hidden="1"/>
    </xf>
    <xf numFmtId="165" fontId="19" fillId="5" borderId="0" xfId="1" applyNumberFormat="1" applyFont="1" applyFill="1" applyAlignment="1" applyProtection="1">
      <alignment horizontal="center"/>
    </xf>
    <xf numFmtId="3" fontId="19" fillId="7" borderId="5" xfId="1" applyNumberFormat="1" applyFont="1" applyFill="1" applyBorder="1" applyAlignment="1" applyProtection="1">
      <alignment horizontal="center" vertical="center"/>
      <protection locked="0"/>
    </xf>
    <xf numFmtId="3" fontId="19" fillId="6" borderId="5" xfId="1" applyNumberFormat="1" applyFont="1" applyFill="1" applyBorder="1" applyAlignment="1" applyProtection="1">
      <alignment horizontal="center" vertical="center"/>
      <protection locked="0"/>
    </xf>
    <xf numFmtId="0" fontId="20" fillId="0" borderId="29" xfId="0" applyFont="1" applyBorder="1" applyAlignment="1" applyProtection="1">
      <alignment horizontal="left" vertical="center" wrapText="1"/>
      <protection hidden="1"/>
    </xf>
    <xf numFmtId="4" fontId="28" fillId="0" borderId="0" xfId="0" applyNumberFormat="1" applyFont="1" applyAlignment="1">
      <alignment horizontal="center"/>
    </xf>
    <xf numFmtId="166" fontId="28" fillId="0" borderId="0" xfId="0" applyNumberFormat="1" applyFont="1" applyAlignment="1">
      <alignment horizontal="center"/>
    </xf>
    <xf numFmtId="0" fontId="29" fillId="2" borderId="8" xfId="0" applyFont="1" applyFill="1" applyBorder="1" applyAlignment="1">
      <alignment horizontal="center" wrapText="1"/>
    </xf>
    <xf numFmtId="0" fontId="28" fillId="0" borderId="0" xfId="0" applyFont="1"/>
    <xf numFmtId="0" fontId="29" fillId="2" borderId="3" xfId="0" applyFont="1" applyFill="1" applyBorder="1" applyAlignment="1">
      <alignment horizontal="center" wrapText="1"/>
    </xf>
    <xf numFmtId="166" fontId="19" fillId="0" borderId="0" xfId="0" applyNumberFormat="1" applyFont="1" applyAlignment="1" applyProtection="1">
      <alignment horizontal="center" vertical="top" wrapText="1"/>
      <protection hidden="1"/>
    </xf>
    <xf numFmtId="167" fontId="19" fillId="6" borderId="0" xfId="0" applyNumberFormat="1" applyFont="1" applyFill="1" applyAlignment="1">
      <alignment horizontal="center"/>
    </xf>
    <xf numFmtId="3" fontId="19" fillId="7" borderId="5" xfId="1" applyNumberFormat="1" applyFont="1" applyFill="1" applyBorder="1" applyAlignment="1" applyProtection="1">
      <alignment horizontal="center"/>
      <protection locked="0"/>
    </xf>
    <xf numFmtId="3" fontId="19" fillId="6" borderId="5" xfId="1" applyNumberFormat="1" applyFont="1" applyFill="1" applyBorder="1" applyAlignment="1" applyProtection="1">
      <alignment horizontal="center"/>
      <protection locked="0"/>
    </xf>
    <xf numFmtId="3" fontId="19" fillId="5" borderId="0" xfId="1" applyNumberFormat="1" applyFont="1" applyFill="1"/>
    <xf numFmtId="3" fontId="20" fillId="8" borderId="15" xfId="0" applyNumberFormat="1" applyFont="1" applyFill="1" applyBorder="1" applyAlignment="1" applyProtection="1">
      <alignment horizontal="center" wrapText="1"/>
      <protection hidden="1"/>
    </xf>
    <xf numFmtId="3" fontId="17" fillId="5" borderId="0" xfId="0" applyNumberFormat="1" applyFont="1" applyFill="1" applyProtection="1">
      <protection hidden="1"/>
    </xf>
    <xf numFmtId="4" fontId="17" fillId="5" borderId="0" xfId="0" applyNumberFormat="1" applyFont="1" applyFill="1"/>
    <xf numFmtId="0" fontId="23" fillId="0" borderId="3" xfId="0" applyFont="1" applyBorder="1" applyAlignment="1">
      <alignment vertical="center" wrapText="1"/>
    </xf>
    <xf numFmtId="0" fontId="20" fillId="7" borderId="3" xfId="0" applyFont="1" applyFill="1" applyBorder="1" applyAlignment="1" applyProtection="1">
      <alignment horizontal="left" vertical="center" wrapText="1"/>
      <protection hidden="1"/>
    </xf>
    <xf numFmtId="0" fontId="19" fillId="0" borderId="3" xfId="0" applyFont="1" applyBorder="1" applyAlignment="1" applyProtection="1">
      <alignment wrapText="1"/>
      <protection hidden="1"/>
    </xf>
    <xf numFmtId="3" fontId="17" fillId="0" borderId="3" xfId="0" applyNumberFormat="1" applyFont="1" applyBorder="1" applyAlignment="1" applyProtection="1">
      <alignment horizontal="center"/>
      <protection hidden="1"/>
    </xf>
    <xf numFmtId="2" fontId="17" fillId="0" borderId="3" xfId="0" applyNumberFormat="1" applyFont="1" applyBorder="1" applyAlignment="1" applyProtection="1">
      <alignment horizontal="center"/>
      <protection hidden="1"/>
    </xf>
    <xf numFmtId="4" fontId="17" fillId="0" borderId="3" xfId="0" applyNumberFormat="1" applyFont="1" applyBorder="1" applyAlignment="1" applyProtection="1">
      <alignment horizontal="center"/>
      <protection hidden="1"/>
    </xf>
    <xf numFmtId="10" fontId="17" fillId="0" borderId="3" xfId="0" applyNumberFormat="1" applyFont="1" applyBorder="1" applyAlignment="1" applyProtection="1">
      <alignment horizontal="center"/>
      <protection hidden="1"/>
    </xf>
    <xf numFmtId="37" fontId="17" fillId="0" borderId="3" xfId="0" applyNumberFormat="1" applyFont="1" applyBorder="1" applyAlignment="1" applyProtection="1">
      <alignment horizontal="center"/>
      <protection hidden="1"/>
    </xf>
    <xf numFmtId="0" fontId="19" fillId="0" borderId="3" xfId="0" applyFont="1" applyBorder="1" applyAlignment="1" applyProtection="1">
      <alignment horizontal="left" vertical="top" wrapText="1"/>
      <protection hidden="1"/>
    </xf>
    <xf numFmtId="0" fontId="17" fillId="0" borderId="0" xfId="0" applyFont="1" applyProtection="1">
      <protection hidden="1"/>
    </xf>
    <xf numFmtId="4" fontId="17" fillId="0" borderId="0" xfId="0" applyNumberFormat="1" applyFont="1" applyProtection="1">
      <protection hidden="1"/>
    </xf>
    <xf numFmtId="0" fontId="17" fillId="0" borderId="0" xfId="0" applyFont="1" applyAlignment="1" applyProtection="1">
      <alignment horizontal="center"/>
      <protection hidden="1"/>
    </xf>
    <xf numFmtId="168" fontId="17" fillId="3" borderId="0" xfId="0" applyNumberFormat="1" applyFont="1" applyFill="1" applyProtection="1">
      <protection hidden="1"/>
    </xf>
    <xf numFmtId="168" fontId="19" fillId="3" borderId="0" xfId="0" applyNumberFormat="1" applyFont="1" applyFill="1" applyAlignment="1" applyProtection="1">
      <alignment horizontal="left"/>
      <protection hidden="1"/>
    </xf>
    <xf numFmtId="4" fontId="19" fillId="0" borderId="5" xfId="1" applyNumberFormat="1" applyFont="1" applyFill="1" applyBorder="1" applyAlignment="1" applyProtection="1">
      <alignment horizontal="center"/>
      <protection locked="0"/>
    </xf>
    <xf numFmtId="3" fontId="0" fillId="0" borderId="0" xfId="0" applyNumberFormat="1"/>
    <xf numFmtId="4" fontId="0" fillId="0" borderId="0" xfId="0" applyNumberFormat="1"/>
    <xf numFmtId="166" fontId="0" fillId="0" borderId="0" xfId="0" applyNumberFormat="1"/>
    <xf numFmtId="0" fontId="0" fillId="0" borderId="0" xfId="0" applyAlignment="1">
      <alignment horizontal="center"/>
    </xf>
    <xf numFmtId="0" fontId="5" fillId="0" borderId="0" xfId="0" applyFont="1" applyAlignment="1">
      <alignment horizontal="center"/>
    </xf>
    <xf numFmtId="0" fontId="19" fillId="0" borderId="29" xfId="0" applyFont="1" applyBorder="1" applyAlignment="1">
      <alignment horizontal="left" vertical="center" wrapText="1"/>
    </xf>
    <xf numFmtId="0" fontId="19" fillId="7" borderId="33" xfId="0" applyFont="1" applyFill="1" applyBorder="1" applyAlignment="1" applyProtection="1">
      <alignment horizontal="left" vertical="center" wrapText="1"/>
      <protection hidden="1"/>
    </xf>
    <xf numFmtId="0" fontId="19" fillId="7" borderId="29" xfId="0" applyFont="1" applyFill="1" applyBorder="1" applyAlignment="1">
      <alignment wrapText="1"/>
    </xf>
    <xf numFmtId="0" fontId="19" fillId="6" borderId="29" xfId="0" applyFont="1" applyFill="1" applyBorder="1" applyAlignment="1">
      <alignment vertical="center" wrapText="1"/>
    </xf>
    <xf numFmtId="0" fontId="19" fillId="0" borderId="29" xfId="0" applyFont="1" applyBorder="1" applyAlignment="1">
      <alignment vertical="center" wrapText="1"/>
    </xf>
    <xf numFmtId="49" fontId="19" fillId="6" borderId="30" xfId="1" applyNumberFormat="1" applyFont="1" applyFill="1" applyBorder="1" applyAlignment="1" applyProtection="1">
      <alignment horizontal="left"/>
      <protection locked="0"/>
    </xf>
    <xf numFmtId="49" fontId="19" fillId="7" borderId="29" xfId="0" applyNumberFormat="1" applyFont="1" applyFill="1" applyBorder="1" applyAlignment="1" applyProtection="1">
      <alignment wrapText="1"/>
      <protection locked="0"/>
    </xf>
    <xf numFmtId="49" fontId="19" fillId="7" borderId="31" xfId="0" applyNumberFormat="1" applyFont="1" applyFill="1" applyBorder="1" applyAlignment="1" applyProtection="1">
      <alignment wrapText="1"/>
      <protection locked="0"/>
    </xf>
    <xf numFmtId="0" fontId="19" fillId="0" borderId="29" xfId="0" applyFont="1" applyBorder="1" applyAlignment="1" applyProtection="1">
      <alignment horizontal="left" vertical="center" wrapText="1"/>
      <protection hidden="1"/>
    </xf>
    <xf numFmtId="0" fontId="26" fillId="0" borderId="0" xfId="5" applyFont="1" applyAlignment="1">
      <alignment horizontal="center" wrapText="1"/>
    </xf>
    <xf numFmtId="0" fontId="35" fillId="2" borderId="22" xfId="0" applyFont="1" applyFill="1" applyBorder="1" applyAlignment="1" applyProtection="1">
      <alignment horizontal="left" wrapText="1"/>
      <protection hidden="1"/>
    </xf>
    <xf numFmtId="0" fontId="35" fillId="0" borderId="19" xfId="0" applyFont="1" applyBorder="1" applyAlignment="1" applyProtection="1">
      <alignment horizontal="center" wrapText="1"/>
      <protection hidden="1"/>
    </xf>
    <xf numFmtId="0" fontId="35" fillId="0" borderId="4" xfId="0" applyFont="1" applyBorder="1" applyAlignment="1" applyProtection="1">
      <alignment horizontal="center" wrapText="1"/>
      <protection hidden="1"/>
    </xf>
    <xf numFmtId="0" fontId="19" fillId="0" borderId="3" xfId="0" applyFont="1" applyBorder="1" applyAlignment="1">
      <alignment vertical="center" wrapText="1"/>
    </xf>
    <xf numFmtId="0" fontId="35" fillId="0" borderId="3" xfId="5" applyFont="1" applyBorder="1" applyAlignment="1">
      <alignment horizontal="center" vertical="center" wrapText="1"/>
    </xf>
    <xf numFmtId="0" fontId="19" fillId="0" borderId="3" xfId="5" applyFont="1" applyBorder="1" applyAlignment="1">
      <alignment horizontal="left" vertical="top" wrapText="1"/>
    </xf>
    <xf numFmtId="0" fontId="35" fillId="0" borderId="0" xfId="5" applyFont="1" applyAlignment="1">
      <alignment horizontal="center" vertical="center" wrapText="1"/>
    </xf>
    <xf numFmtId="0" fontId="20" fillId="2" borderId="33" xfId="0" applyFont="1" applyFill="1" applyBorder="1" applyAlignment="1" applyProtection="1">
      <alignment horizontal="right" wrapText="1"/>
      <protection hidden="1"/>
    </xf>
    <xf numFmtId="0" fontId="35" fillId="0" borderId="0" xfId="5" applyFont="1" applyAlignment="1">
      <alignment horizontal="center"/>
    </xf>
    <xf numFmtId="4" fontId="19" fillId="0" borderId="6" xfId="0" applyNumberFormat="1" applyFont="1" applyBorder="1" applyAlignment="1">
      <alignment horizontal="center" vertical="center" wrapText="1"/>
    </xf>
    <xf numFmtId="0" fontId="10" fillId="0" borderId="0" xfId="0" applyFont="1"/>
    <xf numFmtId="0" fontId="10" fillId="0" borderId="0" xfId="0" applyFont="1" applyAlignment="1">
      <alignment horizontal="center"/>
    </xf>
    <xf numFmtId="9" fontId="0" fillId="0" borderId="0" xfId="0" applyNumberFormat="1" applyAlignment="1">
      <alignment horizontal="center"/>
    </xf>
    <xf numFmtId="2" fontId="0" fillId="0" borderId="0" xfId="0" applyNumberFormat="1" applyAlignment="1">
      <alignment horizontal="center"/>
    </xf>
    <xf numFmtId="0" fontId="36" fillId="0" borderId="0" xfId="0" applyFont="1"/>
    <xf numFmtId="49" fontId="19" fillId="6" borderId="30" xfId="1" applyNumberFormat="1" applyFont="1" applyFill="1" applyBorder="1" applyAlignment="1" applyProtection="1">
      <alignment horizontal="left" wrapText="1"/>
      <protection locked="0"/>
    </xf>
    <xf numFmtId="0" fontId="19" fillId="5" borderId="35" xfId="0" applyFont="1" applyFill="1" applyBorder="1" applyAlignment="1">
      <alignment horizontal="left" vertical="center" wrapText="1"/>
    </xf>
    <xf numFmtId="37" fontId="19" fillId="6" borderId="36" xfId="1" applyNumberFormat="1" applyFont="1" applyFill="1" applyBorder="1" applyAlignment="1" applyProtection="1">
      <alignment horizontal="center"/>
      <protection locked="0"/>
    </xf>
    <xf numFmtId="4" fontId="19" fillId="6" borderId="37" xfId="1" applyNumberFormat="1" applyFont="1" applyFill="1" applyBorder="1" applyAlignment="1" applyProtection="1">
      <alignment horizontal="center"/>
      <protection locked="0"/>
    </xf>
    <xf numFmtId="165" fontId="19" fillId="5" borderId="38" xfId="1" applyNumberFormat="1" applyFont="1" applyFill="1" applyBorder="1" applyAlignment="1">
      <alignment horizontal="center"/>
    </xf>
    <xf numFmtId="165" fontId="19" fillId="5" borderId="32" xfId="1" applyNumberFormat="1" applyFont="1" applyFill="1" applyBorder="1"/>
    <xf numFmtId="166" fontId="17" fillId="6" borderId="0" xfId="0" applyNumberFormat="1" applyFont="1" applyFill="1" applyAlignment="1">
      <alignment horizontal="center"/>
    </xf>
    <xf numFmtId="167" fontId="17" fillId="6" borderId="0" xfId="0" applyNumberFormat="1" applyFont="1" applyFill="1" applyAlignment="1">
      <alignment horizontal="center"/>
    </xf>
    <xf numFmtId="166" fontId="20" fillId="5" borderId="15" xfId="0" applyNumberFormat="1" applyFont="1" applyFill="1" applyBorder="1" applyAlignment="1" applyProtection="1">
      <alignment horizontal="center" wrapText="1"/>
      <protection hidden="1"/>
    </xf>
    <xf numFmtId="166" fontId="19" fillId="6" borderId="3" xfId="1" applyNumberFormat="1" applyFont="1" applyFill="1" applyBorder="1" applyAlignment="1" applyProtection="1">
      <alignment horizontal="center"/>
      <protection locked="0"/>
    </xf>
    <xf numFmtId="166" fontId="19" fillId="7" borderId="32" xfId="1" applyNumberFormat="1" applyFont="1" applyFill="1" applyBorder="1" applyAlignment="1" applyProtection="1">
      <alignment horizontal="center"/>
      <protection locked="0"/>
    </xf>
    <xf numFmtId="166" fontId="19" fillId="6" borderId="32" xfId="1" applyNumberFormat="1" applyFont="1" applyFill="1" applyBorder="1" applyAlignment="1" applyProtection="1">
      <alignment horizontal="center"/>
      <protection locked="0"/>
    </xf>
    <xf numFmtId="3" fontId="19" fillId="7" borderId="3" xfId="1" applyNumberFormat="1" applyFont="1" applyFill="1" applyBorder="1" applyAlignment="1" applyProtection="1">
      <alignment horizontal="center" vertical="center"/>
      <protection locked="0"/>
    </xf>
    <xf numFmtId="0" fontId="19" fillId="8" borderId="0" xfId="0" applyFont="1" applyFill="1" applyAlignment="1">
      <alignment horizontal="left"/>
    </xf>
    <xf numFmtId="0" fontId="17" fillId="8" borderId="0" xfId="0" applyFont="1" applyFill="1"/>
    <xf numFmtId="166" fontId="20" fillId="8" borderId="15" xfId="0" applyNumberFormat="1" applyFont="1" applyFill="1" applyBorder="1" applyAlignment="1" applyProtection="1">
      <alignment horizontal="center" wrapText="1"/>
      <protection hidden="1"/>
    </xf>
    <xf numFmtId="166" fontId="20" fillId="8" borderId="3" xfId="0" applyNumberFormat="1" applyFont="1" applyFill="1" applyBorder="1" applyAlignment="1" applyProtection="1">
      <alignment horizontal="center" wrapText="1"/>
      <protection hidden="1"/>
    </xf>
    <xf numFmtId="166" fontId="17" fillId="0" borderId="3" xfId="0" applyNumberFormat="1" applyFont="1" applyBorder="1" applyAlignment="1" applyProtection="1">
      <alignment horizontal="center"/>
      <protection hidden="1"/>
    </xf>
    <xf numFmtId="2" fontId="19" fillId="0" borderId="32" xfId="1" applyNumberFormat="1" applyFont="1" applyFill="1" applyBorder="1" applyAlignment="1" applyProtection="1">
      <alignment horizontal="center" vertical="top" wrapText="1"/>
      <protection hidden="1"/>
    </xf>
    <xf numFmtId="0" fontId="17" fillId="5" borderId="34" xfId="0" applyFont="1" applyFill="1" applyBorder="1"/>
    <xf numFmtId="165" fontId="19" fillId="0" borderId="0" xfId="1" applyNumberFormat="1" applyFont="1" applyFill="1" applyBorder="1" applyAlignment="1" applyProtection="1">
      <alignment horizontal="center" vertical="top" wrapText="1"/>
      <protection hidden="1"/>
    </xf>
    <xf numFmtId="167" fontId="17" fillId="0" borderId="3" xfId="0" applyNumberFormat="1" applyFont="1" applyBorder="1" applyAlignment="1" applyProtection="1">
      <alignment horizontal="center"/>
      <protection hidden="1"/>
    </xf>
    <xf numFmtId="167" fontId="17" fillId="0" borderId="0" xfId="0" applyNumberFormat="1" applyFont="1"/>
    <xf numFmtId="167" fontId="17" fillId="0" borderId="0" xfId="0" applyNumberFormat="1" applyFont="1" applyProtection="1">
      <protection hidden="1"/>
    </xf>
    <xf numFmtId="0" fontId="36" fillId="8" borderId="0" xfId="0" applyFont="1" applyFill="1" applyAlignment="1">
      <alignment horizontal="center"/>
    </xf>
    <xf numFmtId="0" fontId="37" fillId="0" borderId="0" xfId="0" applyFont="1" applyAlignment="1">
      <alignment vertical="center"/>
    </xf>
    <xf numFmtId="37" fontId="17" fillId="0" borderId="0" xfId="0" applyNumberFormat="1" applyFont="1" applyAlignment="1">
      <alignment horizontal="center"/>
    </xf>
    <xf numFmtId="10" fontId="18" fillId="0" borderId="3" xfId="15" applyNumberFormat="1" applyFont="1" applyBorder="1" applyAlignment="1">
      <alignment horizontal="center"/>
    </xf>
    <xf numFmtId="3" fontId="19" fillId="6" borderId="5" xfId="20" applyNumberFormat="1" applyFont="1" applyFill="1" applyBorder="1" applyAlignment="1" applyProtection="1">
      <alignment horizontal="center" vertical="center"/>
      <protection locked="0"/>
    </xf>
    <xf numFmtId="3" fontId="19" fillId="7" borderId="5" xfId="20" applyNumberFormat="1" applyFont="1" applyFill="1" applyBorder="1" applyAlignment="1" applyProtection="1">
      <alignment horizontal="center" vertical="center"/>
      <protection locked="0"/>
    </xf>
    <xf numFmtId="167" fontId="0" fillId="0" borderId="0" xfId="0" applyNumberFormat="1" applyAlignment="1">
      <alignment horizontal="center"/>
    </xf>
    <xf numFmtId="0" fontId="5" fillId="0" borderId="0" xfId="0" applyFont="1"/>
    <xf numFmtId="167" fontId="0" fillId="0" borderId="0" xfId="0" applyNumberFormat="1"/>
    <xf numFmtId="2" fontId="36" fillId="0" borderId="0" xfId="0" applyNumberFormat="1" applyFont="1" applyAlignment="1">
      <alignment horizontal="center"/>
    </xf>
    <xf numFmtId="9" fontId="0" fillId="0" borderId="0" xfId="15" applyFont="1" applyAlignment="1">
      <alignment horizontal="center"/>
    </xf>
    <xf numFmtId="9" fontId="17" fillId="0" borderId="0" xfId="15" applyFont="1" applyAlignment="1">
      <alignment horizontal="center"/>
    </xf>
    <xf numFmtId="166" fontId="19" fillId="7" borderId="3" xfId="1" applyNumberFormat="1" applyFont="1" applyFill="1" applyBorder="1" applyAlignment="1" applyProtection="1">
      <alignment horizontal="center"/>
      <protection locked="0"/>
    </xf>
    <xf numFmtId="166" fontId="26" fillId="0" borderId="0" xfId="0" applyNumberFormat="1" applyFont="1" applyAlignment="1">
      <alignment horizontal="center"/>
    </xf>
    <xf numFmtId="10" fontId="17" fillId="0" borderId="0" xfId="15" applyNumberFormat="1" applyFont="1" applyAlignment="1">
      <alignment horizontal="center"/>
    </xf>
    <xf numFmtId="0" fontId="35" fillId="2" borderId="18" xfId="5" applyFont="1" applyFill="1" applyBorder="1" applyAlignment="1" applyProtection="1">
      <alignment horizontal="right" vertical="center" wrapText="1"/>
      <protection hidden="1"/>
    </xf>
    <xf numFmtId="0" fontId="20" fillId="6" borderId="18" xfId="5" applyFont="1" applyFill="1" applyBorder="1" applyAlignment="1" applyProtection="1">
      <alignment horizontal="center" vertical="center" wrapText="1"/>
      <protection hidden="1"/>
    </xf>
    <xf numFmtId="0" fontId="20" fillId="6" borderId="1" xfId="5" applyFont="1" applyFill="1" applyBorder="1" applyAlignment="1">
      <alignment horizontal="center" wrapText="1"/>
    </xf>
    <xf numFmtId="0" fontId="20" fillId="0" borderId="1" xfId="5" applyFont="1" applyBorder="1" applyAlignment="1">
      <alignment horizontal="center" wrapText="1"/>
    </xf>
    <xf numFmtId="0" fontId="19" fillId="7" borderId="35" xfId="5" applyFont="1" applyFill="1" applyBorder="1" applyAlignment="1" applyProtection="1">
      <alignment wrapText="1"/>
      <protection hidden="1"/>
    </xf>
    <xf numFmtId="4" fontId="19" fillId="7" borderId="39" xfId="5" applyNumberFormat="1" applyFont="1" applyFill="1" applyBorder="1" applyAlignment="1" applyProtection="1">
      <alignment horizontal="center"/>
      <protection locked="0"/>
    </xf>
    <xf numFmtId="0" fontId="19" fillId="6" borderId="0" xfId="5" applyFont="1" applyFill="1" applyAlignment="1">
      <alignment horizontal="left"/>
    </xf>
    <xf numFmtId="0" fontId="19" fillId="0" borderId="0" xfId="5" applyFont="1" applyAlignment="1">
      <alignment horizontal="left"/>
    </xf>
    <xf numFmtId="0" fontId="19" fillId="6" borderId="35" xfId="5" applyFont="1" applyFill="1" applyBorder="1" applyAlignment="1" applyProtection="1">
      <alignment vertical="center" wrapText="1"/>
      <protection hidden="1"/>
    </xf>
    <xf numFmtId="4" fontId="19" fillId="6" borderId="3" xfId="5" applyNumberFormat="1" applyFont="1" applyFill="1" applyBorder="1" applyAlignment="1" applyProtection="1">
      <alignment horizontal="center"/>
      <protection locked="0"/>
    </xf>
    <xf numFmtId="3" fontId="19" fillId="7" borderId="3" xfId="5" applyNumberFormat="1" applyFont="1" applyFill="1" applyBorder="1" applyAlignment="1" applyProtection="1">
      <alignment horizontal="center"/>
      <protection locked="0"/>
    </xf>
    <xf numFmtId="0" fontId="17" fillId="6" borderId="0" xfId="5" applyFont="1" applyFill="1"/>
    <xf numFmtId="0" fontId="19" fillId="0" borderId="35" xfId="5" applyFont="1" applyBorder="1" applyAlignment="1" applyProtection="1">
      <alignment horizontal="left" vertical="center" wrapText="1"/>
      <protection hidden="1"/>
    </xf>
    <xf numFmtId="3" fontId="19" fillId="6" borderId="3" xfId="5" applyNumberFormat="1" applyFont="1" applyFill="1" applyBorder="1" applyAlignment="1" applyProtection="1">
      <alignment horizontal="center"/>
      <protection locked="0"/>
    </xf>
    <xf numFmtId="0" fontId="19" fillId="6" borderId="0" xfId="5" applyFont="1" applyFill="1"/>
    <xf numFmtId="0" fontId="19" fillId="0" borderId="0" xfId="5" applyFont="1"/>
    <xf numFmtId="3" fontId="19" fillId="7" borderId="17" xfId="5" applyNumberFormat="1" applyFont="1" applyFill="1" applyBorder="1" applyAlignment="1" applyProtection="1">
      <alignment horizontal="center"/>
      <protection locked="0"/>
    </xf>
    <xf numFmtId="0" fontId="19" fillId="5" borderId="35" xfId="5" applyFont="1" applyFill="1" applyBorder="1" applyAlignment="1" applyProtection="1">
      <alignment wrapText="1"/>
      <protection hidden="1"/>
    </xf>
    <xf numFmtId="0" fontId="19" fillId="5" borderId="17" xfId="5" applyFont="1" applyFill="1" applyBorder="1" applyProtection="1">
      <protection hidden="1"/>
    </xf>
    <xf numFmtId="0" fontId="19" fillId="5" borderId="17" xfId="5" applyFont="1" applyFill="1" applyBorder="1" applyAlignment="1" applyProtection="1">
      <alignment horizontal="left"/>
      <protection hidden="1"/>
    </xf>
    <xf numFmtId="0" fontId="35" fillId="2" borderId="18" xfId="5" applyFont="1" applyFill="1" applyBorder="1" applyAlignment="1" applyProtection="1">
      <alignment horizontal="center" vertical="center" wrapText="1"/>
      <protection hidden="1"/>
    </xf>
    <xf numFmtId="0" fontId="19" fillId="7" borderId="40" xfId="5" applyFont="1" applyFill="1" applyBorder="1" applyAlignment="1">
      <alignment wrapText="1"/>
    </xf>
    <xf numFmtId="10" fontId="19" fillId="7" borderId="3" xfId="5" applyNumberFormat="1" applyFont="1" applyFill="1" applyBorder="1" applyAlignment="1" applyProtection="1">
      <alignment horizontal="center"/>
      <protection locked="0"/>
    </xf>
    <xf numFmtId="10" fontId="19" fillId="6" borderId="3" xfId="5" applyNumberFormat="1" applyFont="1" applyFill="1" applyBorder="1" applyAlignment="1" applyProtection="1">
      <alignment horizontal="center"/>
      <protection locked="0"/>
    </xf>
    <xf numFmtId="10" fontId="19" fillId="7" borderId="3" xfId="5" applyNumberFormat="1" applyFont="1" applyFill="1" applyBorder="1" applyAlignment="1" applyProtection="1">
      <alignment horizontal="center"/>
      <protection hidden="1"/>
    </xf>
    <xf numFmtId="0" fontId="19" fillId="6" borderId="0" xfId="5" applyFont="1" applyFill="1" applyAlignment="1">
      <alignment horizontal="center"/>
    </xf>
    <xf numFmtId="4" fontId="19" fillId="5" borderId="39" xfId="5" applyNumberFormat="1" applyFont="1" applyFill="1" applyBorder="1" applyAlignment="1" applyProtection="1">
      <alignment horizontal="center"/>
      <protection hidden="1"/>
    </xf>
    <xf numFmtId="3" fontId="19" fillId="5" borderId="3" xfId="5" applyNumberFormat="1" applyFont="1" applyFill="1" applyBorder="1" applyAlignment="1" applyProtection="1">
      <alignment horizontal="center"/>
      <protection hidden="1"/>
    </xf>
    <xf numFmtId="4" fontId="19" fillId="5" borderId="3" xfId="5" applyNumberFormat="1" applyFont="1" applyFill="1" applyBorder="1" applyAlignment="1" applyProtection="1">
      <alignment horizontal="center"/>
      <protection hidden="1"/>
    </xf>
    <xf numFmtId="10" fontId="0" fillId="0" borderId="0" xfId="0" applyNumberFormat="1" applyAlignment="1">
      <alignment horizontal="center"/>
    </xf>
    <xf numFmtId="0" fontId="20" fillId="2" borderId="0" xfId="0" applyFont="1" applyFill="1" applyAlignment="1" applyProtection="1">
      <alignment horizontal="left"/>
      <protection hidden="1"/>
    </xf>
    <xf numFmtId="9" fontId="2" fillId="0" borderId="0" xfId="21" applyNumberFormat="1" applyAlignment="1" applyProtection="1">
      <alignment horizontal="center"/>
      <protection hidden="1"/>
    </xf>
    <xf numFmtId="0" fontId="38" fillId="0" borderId="0" xfId="21" applyFont="1"/>
    <xf numFmtId="0" fontId="2" fillId="0" borderId="0" xfId="21"/>
    <xf numFmtId="0" fontId="2" fillId="0" borderId="0" xfId="21" applyAlignment="1">
      <alignment wrapText="1"/>
    </xf>
    <xf numFmtId="2" fontId="2" fillId="0" borderId="0" xfId="21" applyNumberFormat="1" applyAlignment="1">
      <alignment horizontal="center"/>
    </xf>
    <xf numFmtId="0" fontId="38" fillId="0" borderId="0" xfId="21" applyFont="1" applyAlignment="1">
      <alignment wrapText="1"/>
    </xf>
    <xf numFmtId="2" fontId="38" fillId="0" borderId="0" xfId="21" applyNumberFormat="1" applyFont="1" applyAlignment="1">
      <alignment horizontal="center" vertical="top" wrapText="1"/>
    </xf>
    <xf numFmtId="0" fontId="38" fillId="0" borderId="0" xfId="21" applyFont="1" applyAlignment="1">
      <alignment horizontal="center" vertical="top" wrapText="1"/>
    </xf>
    <xf numFmtId="4" fontId="2" fillId="5" borderId="3" xfId="21" applyNumberFormat="1" applyFill="1" applyBorder="1" applyAlignment="1">
      <alignment horizontal="center"/>
    </xf>
    <xf numFmtId="4" fontId="2" fillId="0" borderId="3" xfId="21" applyNumberFormat="1" applyBorder="1" applyAlignment="1" applyProtection="1">
      <alignment horizontal="center"/>
      <protection locked="0"/>
    </xf>
    <xf numFmtId="3" fontId="2" fillId="0" borderId="3" xfId="21" applyNumberFormat="1" applyBorder="1" applyAlignment="1" applyProtection="1">
      <alignment horizontal="center"/>
      <protection locked="0"/>
    </xf>
    <xf numFmtId="10" fontId="2" fillId="0" borderId="3" xfId="21" applyNumberFormat="1" applyBorder="1" applyAlignment="1" applyProtection="1">
      <alignment horizontal="center" vertical="center"/>
      <protection locked="0"/>
    </xf>
    <xf numFmtId="10" fontId="17" fillId="0" borderId="0" xfId="0" applyNumberFormat="1" applyFont="1" applyAlignment="1" applyProtection="1">
      <alignment horizontal="center"/>
      <protection hidden="1"/>
    </xf>
    <xf numFmtId="2" fontId="17" fillId="0" borderId="3" xfId="0" applyNumberFormat="1" applyFont="1" applyBorder="1"/>
    <xf numFmtId="169" fontId="17" fillId="0" borderId="3" xfId="0" applyNumberFormat="1" applyFont="1" applyBorder="1" applyAlignment="1" applyProtection="1">
      <alignment horizontal="center"/>
      <protection hidden="1"/>
    </xf>
    <xf numFmtId="0" fontId="19" fillId="2" borderId="0" xfId="5" applyFont="1" applyFill="1"/>
    <xf numFmtId="0" fontId="20" fillId="2" borderId="0" xfId="5" applyFont="1" applyFill="1"/>
    <xf numFmtId="49" fontId="19" fillId="7" borderId="11" xfId="5" applyNumberFormat="1" applyFont="1" applyFill="1" applyBorder="1" applyAlignment="1" applyProtection="1">
      <alignment horizontal="left" vertical="top"/>
      <protection locked="0"/>
    </xf>
    <xf numFmtId="49" fontId="19" fillId="7" borderId="12" xfId="5" applyNumberFormat="1" applyFont="1" applyFill="1" applyBorder="1" applyAlignment="1" applyProtection="1">
      <alignment horizontal="left" vertical="top"/>
      <protection locked="0"/>
    </xf>
    <xf numFmtId="49" fontId="19" fillId="7" borderId="13" xfId="5" applyNumberFormat="1" applyFont="1" applyFill="1" applyBorder="1" applyAlignment="1" applyProtection="1">
      <alignment horizontal="left" vertical="top"/>
      <protection locked="0"/>
    </xf>
    <xf numFmtId="14" fontId="19" fillId="6" borderId="0" xfId="5" applyNumberFormat="1" applyFont="1" applyFill="1" applyAlignment="1" applyProtection="1">
      <alignment horizontal="left" vertical="top"/>
      <protection locked="0"/>
    </xf>
    <xf numFmtId="0" fontId="20" fillId="2" borderId="0" xfId="5" applyFont="1" applyFill="1" applyAlignment="1">
      <alignment horizontal="right"/>
    </xf>
    <xf numFmtId="0" fontId="20" fillId="2" borderId="0" xfId="5" applyFont="1" applyFill="1" applyProtection="1">
      <protection hidden="1"/>
    </xf>
    <xf numFmtId="0" fontId="19" fillId="6" borderId="18" xfId="5" applyFont="1" applyFill="1" applyBorder="1" applyAlignment="1">
      <alignment horizontal="right"/>
    </xf>
    <xf numFmtId="1" fontId="19" fillId="7" borderId="18" xfId="5" applyNumberFormat="1" applyFont="1" applyFill="1" applyBorder="1" applyAlignment="1" applyProtection="1">
      <alignment horizontal="center"/>
      <protection locked="0"/>
    </xf>
    <xf numFmtId="0" fontId="19" fillId="6" borderId="22" xfId="5" applyFont="1" applyFill="1" applyBorder="1" applyAlignment="1">
      <alignment horizontal="right"/>
    </xf>
    <xf numFmtId="0" fontId="19" fillId="6" borderId="0" xfId="5" applyFont="1" applyFill="1" applyAlignment="1">
      <alignment horizontal="right"/>
    </xf>
    <xf numFmtId="3" fontId="19" fillId="6" borderId="0" xfId="5" applyNumberFormat="1" applyFont="1" applyFill="1" applyAlignment="1" applyProtection="1">
      <alignment horizontal="left" vertical="top"/>
      <protection locked="0"/>
    </xf>
    <xf numFmtId="49" fontId="19" fillId="7" borderId="12" xfId="5" applyNumberFormat="1" applyFont="1" applyFill="1" applyBorder="1" applyProtection="1">
      <protection locked="0"/>
    </xf>
    <xf numFmtId="49" fontId="19" fillId="7" borderId="13" xfId="5" applyNumberFormat="1" applyFont="1" applyFill="1" applyBorder="1" applyProtection="1">
      <protection locked="0"/>
    </xf>
    <xf numFmtId="4" fontId="19" fillId="6" borderId="0" xfId="5" applyNumberFormat="1" applyFont="1" applyFill="1" applyAlignment="1" applyProtection="1">
      <alignment horizontal="left" vertical="top"/>
      <protection locked="0"/>
    </xf>
    <xf numFmtId="3" fontId="19" fillId="7" borderId="18" xfId="5" applyNumberFormat="1" applyFont="1" applyFill="1" applyBorder="1" applyAlignment="1" applyProtection="1">
      <alignment horizontal="center" vertical="top"/>
      <protection locked="0"/>
    </xf>
    <xf numFmtId="0" fontId="19" fillId="0" borderId="0" xfId="5" applyFont="1" applyAlignment="1">
      <alignment horizontal="center"/>
    </xf>
    <xf numFmtId="0" fontId="20" fillId="2" borderId="0" xfId="5" applyFont="1" applyFill="1" applyAlignment="1" applyProtection="1">
      <alignment horizontal="right"/>
      <protection hidden="1"/>
    </xf>
    <xf numFmtId="0" fontId="19" fillId="2" borderId="0" xfId="5" applyFont="1" applyFill="1" applyAlignment="1" applyProtection="1">
      <alignment horizontal="left"/>
      <protection hidden="1"/>
    </xf>
    <xf numFmtId="49" fontId="19" fillId="7" borderId="11" xfId="5" applyNumberFormat="1" applyFont="1" applyFill="1" applyBorder="1" applyAlignment="1" applyProtection="1">
      <alignment horizontal="left"/>
      <protection locked="0"/>
    </xf>
    <xf numFmtId="49" fontId="19" fillId="7" borderId="12" xfId="5" applyNumberFormat="1" applyFont="1" applyFill="1" applyBorder="1" applyAlignment="1" applyProtection="1">
      <alignment horizontal="left"/>
      <protection locked="0"/>
    </xf>
    <xf numFmtId="0" fontId="20" fillId="2" borderId="0" xfId="5" applyFont="1" applyFill="1" applyAlignment="1" applyProtection="1">
      <alignment horizontal="left"/>
      <protection hidden="1"/>
    </xf>
    <xf numFmtId="0" fontId="19" fillId="2" borderId="0" xfId="5" applyFont="1" applyFill="1" applyAlignment="1" applyProtection="1">
      <alignment horizontal="right"/>
      <protection hidden="1"/>
    </xf>
    <xf numFmtId="166" fontId="19" fillId="6" borderId="0" xfId="5" applyNumberFormat="1" applyFont="1" applyFill="1" applyAlignment="1" applyProtection="1">
      <alignment horizontal="right"/>
      <protection hidden="1"/>
    </xf>
    <xf numFmtId="3" fontId="5" fillId="0" borderId="0" xfId="0" applyNumberFormat="1" applyFont="1" applyAlignment="1">
      <alignment horizontal="center"/>
    </xf>
    <xf numFmtId="170" fontId="5" fillId="0" borderId="0" xfId="0" applyNumberFormat="1" applyFont="1" applyAlignment="1">
      <alignment horizontal="center"/>
    </xf>
    <xf numFmtId="1" fontId="5" fillId="0" borderId="0" xfId="0" applyNumberFormat="1" applyFont="1" applyAlignment="1">
      <alignment horizontal="center"/>
    </xf>
    <xf numFmtId="4" fontId="5" fillId="0" borderId="0" xfId="0" applyNumberFormat="1" applyFont="1" applyAlignment="1">
      <alignment horizontal="center"/>
    </xf>
    <xf numFmtId="1" fontId="17" fillId="0" borderId="0" xfId="0" applyNumberFormat="1" applyFont="1" applyAlignment="1">
      <alignment horizontal="center"/>
    </xf>
    <xf numFmtId="14" fontId="19" fillId="7" borderId="18" xfId="5" applyNumberFormat="1" applyFont="1" applyFill="1" applyBorder="1" applyAlignment="1" applyProtection="1">
      <alignment horizontal="center" vertical="top"/>
      <protection locked="0"/>
    </xf>
    <xf numFmtId="3" fontId="19" fillId="7" borderId="22" xfId="5" applyNumberFormat="1" applyFont="1" applyFill="1" applyBorder="1" applyAlignment="1" applyProtection="1">
      <alignment horizontal="center" vertical="top"/>
      <protection locked="0"/>
    </xf>
    <xf numFmtId="4" fontId="19" fillId="7" borderId="9" xfId="5" applyNumberFormat="1" applyFont="1" applyFill="1" applyBorder="1" applyAlignment="1" applyProtection="1">
      <alignment horizontal="center" vertical="top"/>
      <protection locked="0"/>
    </xf>
    <xf numFmtId="2" fontId="19" fillId="7" borderId="5" xfId="1" applyNumberFormat="1" applyFont="1" applyFill="1" applyBorder="1" applyAlignment="1" applyProtection="1">
      <alignment horizontal="center" vertical="center"/>
      <protection locked="0"/>
    </xf>
    <xf numFmtId="2" fontId="19" fillId="6" borderId="5" xfId="1" applyNumberFormat="1" applyFont="1" applyFill="1" applyBorder="1" applyAlignment="1" applyProtection="1">
      <alignment horizontal="center" vertical="center"/>
      <protection locked="0"/>
    </xf>
    <xf numFmtId="2" fontId="19" fillId="6" borderId="5" xfId="20" applyNumberFormat="1" applyFont="1" applyFill="1" applyBorder="1" applyAlignment="1" applyProtection="1">
      <alignment horizontal="center" vertical="center"/>
      <protection locked="0"/>
    </xf>
    <xf numFmtId="2" fontId="19" fillId="7" borderId="5" xfId="20" applyNumberFormat="1" applyFont="1" applyFill="1" applyBorder="1" applyAlignment="1" applyProtection="1">
      <alignment horizontal="center" vertical="center"/>
      <protection locked="0"/>
    </xf>
    <xf numFmtId="49" fontId="5" fillId="7" borderId="23" xfId="5" applyNumberFormat="1" applyFill="1" applyBorder="1" applyAlignment="1" applyProtection="1">
      <alignment vertical="top" wrapText="1"/>
      <protection locked="0"/>
    </xf>
    <xf numFmtId="49" fontId="5" fillId="0" borderId="24" xfId="5" applyNumberFormat="1" applyBorder="1" applyAlignment="1" applyProtection="1">
      <alignment vertical="top" wrapText="1"/>
      <protection locked="0"/>
    </xf>
    <xf numFmtId="49" fontId="5" fillId="0" borderId="25" xfId="5" applyNumberFormat="1" applyBorder="1" applyAlignment="1" applyProtection="1">
      <alignment vertical="top" wrapText="1"/>
      <protection locked="0"/>
    </xf>
    <xf numFmtId="49" fontId="5" fillId="0" borderId="27" xfId="5" applyNumberFormat="1" applyBorder="1" applyAlignment="1" applyProtection="1">
      <alignment vertical="top" wrapText="1"/>
      <protection locked="0"/>
    </xf>
    <xf numFmtId="49" fontId="5" fillId="0" borderId="0" xfId="5" applyNumberFormat="1" applyAlignment="1" applyProtection="1">
      <alignment vertical="top" wrapText="1"/>
      <protection locked="0"/>
    </xf>
    <xf numFmtId="49" fontId="5" fillId="0" borderId="28" xfId="5" applyNumberFormat="1" applyBorder="1" applyAlignment="1" applyProtection="1">
      <alignment vertical="top" wrapText="1"/>
      <protection locked="0"/>
    </xf>
    <xf numFmtId="49" fontId="5" fillId="0" borderId="26" xfId="5" applyNumberFormat="1" applyBorder="1" applyAlignment="1" applyProtection="1">
      <alignment vertical="top" wrapText="1"/>
      <protection locked="0"/>
    </xf>
    <xf numFmtId="49" fontId="5" fillId="0" borderId="14" xfId="5" applyNumberFormat="1" applyBorder="1" applyAlignment="1" applyProtection="1">
      <alignment vertical="top" wrapText="1"/>
      <protection locked="0"/>
    </xf>
    <xf numFmtId="49" fontId="5" fillId="0" borderId="10" xfId="5" applyNumberFormat="1" applyBorder="1" applyAlignment="1" applyProtection="1">
      <alignment vertical="top" wrapText="1"/>
      <protection locked="0"/>
    </xf>
    <xf numFmtId="0" fontId="19" fillId="0" borderId="0" xfId="5" applyFont="1"/>
    <xf numFmtId="49" fontId="19" fillId="6" borderId="23" xfId="5" applyNumberFormat="1" applyFont="1" applyFill="1" applyBorder="1" applyAlignment="1" applyProtection="1">
      <alignment vertical="top" wrapText="1"/>
      <protection hidden="1"/>
    </xf>
    <xf numFmtId="49" fontId="5" fillId="0" borderId="24" xfId="5" applyNumberFormat="1" applyBorder="1" applyAlignment="1" applyProtection="1">
      <alignment vertical="top" wrapText="1"/>
      <protection hidden="1"/>
    </xf>
    <xf numFmtId="49" fontId="5" fillId="0" borderId="25" xfId="5" applyNumberFormat="1" applyBorder="1" applyAlignment="1" applyProtection="1">
      <alignment vertical="top" wrapText="1"/>
      <protection hidden="1"/>
    </xf>
    <xf numFmtId="49" fontId="5" fillId="0" borderId="27" xfId="5" applyNumberFormat="1" applyBorder="1" applyAlignment="1" applyProtection="1">
      <alignment vertical="top" wrapText="1"/>
      <protection hidden="1"/>
    </xf>
    <xf numFmtId="49" fontId="5" fillId="0" borderId="0" xfId="5" applyNumberFormat="1" applyAlignment="1" applyProtection="1">
      <alignment vertical="top" wrapText="1"/>
      <protection hidden="1"/>
    </xf>
    <xf numFmtId="49" fontId="5" fillId="0" borderId="28" xfId="5" applyNumberFormat="1" applyBorder="1" applyAlignment="1" applyProtection="1">
      <alignment vertical="top" wrapText="1"/>
      <protection hidden="1"/>
    </xf>
    <xf numFmtId="49" fontId="5" fillId="0" borderId="26" xfId="5" applyNumberFormat="1" applyBorder="1" applyAlignment="1" applyProtection="1">
      <alignment vertical="top" wrapText="1"/>
      <protection hidden="1"/>
    </xf>
    <xf numFmtId="49" fontId="5" fillId="0" borderId="14" xfId="5" applyNumberFormat="1" applyBorder="1" applyAlignment="1" applyProtection="1">
      <alignment vertical="top" wrapText="1"/>
      <protection hidden="1"/>
    </xf>
    <xf numFmtId="49" fontId="5" fillId="0" borderId="10" xfId="5" applyNumberFormat="1" applyBorder="1" applyAlignment="1" applyProtection="1">
      <alignment vertical="top" wrapText="1"/>
      <protection hidden="1"/>
    </xf>
    <xf numFmtId="0" fontId="20" fillId="2" borderId="11" xfId="5" applyFont="1" applyFill="1" applyBorder="1" applyAlignment="1" applyProtection="1">
      <alignment horizontal="center"/>
      <protection hidden="1"/>
    </xf>
    <xf numFmtId="0" fontId="19" fillId="0" borderId="12" xfId="5" applyFont="1" applyBorder="1" applyAlignment="1">
      <alignment horizontal="center"/>
    </xf>
    <xf numFmtId="0" fontId="19" fillId="0" borderId="13" xfId="5" applyFont="1" applyBorder="1" applyAlignment="1">
      <alignment horizontal="center"/>
    </xf>
    <xf numFmtId="49" fontId="19" fillId="7" borderId="11" xfId="5" applyNumberFormat="1" applyFont="1" applyFill="1" applyBorder="1" applyAlignment="1" applyProtection="1">
      <alignment horizontal="left" wrapText="1"/>
      <protection locked="0"/>
    </xf>
    <xf numFmtId="49" fontId="19" fillId="7" borderId="12" xfId="5" applyNumberFormat="1" applyFont="1" applyFill="1" applyBorder="1" applyAlignment="1" applyProtection="1">
      <alignment horizontal="left" wrapText="1"/>
      <protection locked="0"/>
    </xf>
    <xf numFmtId="49" fontId="19" fillId="7" borderId="13" xfId="5" applyNumberFormat="1" applyFont="1" applyFill="1" applyBorder="1" applyAlignment="1" applyProtection="1">
      <alignment wrapText="1"/>
      <protection locked="0"/>
    </xf>
    <xf numFmtId="0" fontId="35" fillId="2" borderId="11" xfId="5" applyFont="1" applyFill="1" applyBorder="1" applyAlignment="1" applyProtection="1">
      <alignment horizontal="center" vertical="center" wrapText="1"/>
      <protection hidden="1"/>
    </xf>
    <xf numFmtId="0" fontId="5" fillId="0" borderId="12" xfId="5" applyBorder="1" applyAlignment="1">
      <alignment vertical="center" wrapText="1"/>
    </xf>
    <xf numFmtId="0" fontId="5" fillId="0" borderId="13" xfId="5" applyBorder="1" applyAlignment="1">
      <alignment vertical="center" wrapText="1"/>
    </xf>
    <xf numFmtId="0" fontId="19" fillId="0" borderId="11" xfId="5" applyFont="1" applyBorder="1" applyAlignment="1" applyProtection="1">
      <alignment vertical="center" wrapText="1"/>
      <protection hidden="1"/>
    </xf>
    <xf numFmtId="0" fontId="5" fillId="0" borderId="12" xfId="5" applyBorder="1" applyAlignment="1" applyProtection="1">
      <alignment vertical="center" wrapText="1"/>
      <protection hidden="1"/>
    </xf>
    <xf numFmtId="0" fontId="5" fillId="0" borderId="13" xfId="5" applyBorder="1" applyAlignment="1" applyProtection="1">
      <alignment vertical="center" wrapText="1"/>
      <protection hidden="1"/>
    </xf>
    <xf numFmtId="0" fontId="17" fillId="0" borderId="11" xfId="5" applyFont="1" applyBorder="1" applyAlignment="1">
      <alignment vertical="top" wrapText="1"/>
    </xf>
    <xf numFmtId="0" fontId="17" fillId="0" borderId="12" xfId="5" applyFont="1" applyBorder="1" applyAlignment="1">
      <alignment vertical="top" wrapText="1"/>
    </xf>
    <xf numFmtId="0" fontId="17" fillId="0" borderId="13" xfId="5" applyFont="1" applyBorder="1" applyAlignment="1">
      <alignment wrapText="1"/>
    </xf>
    <xf numFmtId="0" fontId="25" fillId="0" borderId="11" xfId="5" applyFont="1" applyBorder="1" applyAlignment="1">
      <alignment vertical="top" wrapText="1"/>
    </xf>
    <xf numFmtId="0" fontId="25" fillId="0" borderId="12" xfId="5" applyFont="1" applyBorder="1" applyAlignment="1">
      <alignment vertical="top" wrapText="1"/>
    </xf>
    <xf numFmtId="0" fontId="17" fillId="0" borderId="0" xfId="5" applyFont="1" applyAlignment="1">
      <alignment wrapText="1"/>
    </xf>
    <xf numFmtId="0" fontId="17" fillId="0" borderId="12" xfId="5" applyFont="1" applyBorder="1" applyAlignment="1">
      <alignment wrapText="1"/>
    </xf>
    <xf numFmtId="0" fontId="0" fillId="0" borderId="12" xfId="0" applyBorder="1" applyAlignment="1">
      <alignment wrapText="1"/>
    </xf>
    <xf numFmtId="0" fontId="0" fillId="0" borderId="13" xfId="0" applyBorder="1" applyAlignment="1">
      <alignment wrapText="1"/>
    </xf>
    <xf numFmtId="0" fontId="18" fillId="0" borderId="14" xfId="5" applyFont="1" applyBorder="1" applyAlignment="1">
      <alignment horizontal="center" vertical="center" wrapText="1"/>
    </xf>
    <xf numFmtId="0" fontId="17" fillId="0" borderId="14" xfId="5" applyFont="1" applyBorder="1" applyAlignment="1">
      <alignment wrapText="1"/>
    </xf>
    <xf numFmtId="2" fontId="17" fillId="0" borderId="0" xfId="0" applyNumberFormat="1" applyFont="1" applyAlignment="1">
      <alignment horizontal="center"/>
    </xf>
    <xf numFmtId="0" fontId="41" fillId="0" borderId="0" xfId="22" applyFont="1" applyAlignment="1">
      <alignment horizontal="center" wrapText="1"/>
    </xf>
    <xf numFmtId="0" fontId="38" fillId="0" borderId="0" xfId="22" applyFont="1" applyAlignment="1">
      <alignment horizontal="center" wrapText="1"/>
    </xf>
    <xf numFmtId="0" fontId="40" fillId="0" borderId="0" xfId="22" applyFont="1" applyAlignment="1">
      <alignment horizontal="center"/>
    </xf>
    <xf numFmtId="0" fontId="1" fillId="0" borderId="0" xfId="22" applyAlignment="1">
      <alignment horizontal="center"/>
    </xf>
    <xf numFmtId="0" fontId="1" fillId="0" borderId="0" xfId="22"/>
    <xf numFmtId="0" fontId="40" fillId="8" borderId="0" xfId="22" applyFont="1" applyFill="1"/>
    <xf numFmtId="0" fontId="1" fillId="8" borderId="0" xfId="22" applyFill="1"/>
    <xf numFmtId="0" fontId="40" fillId="0" borderId="0" xfId="22" applyFont="1"/>
    <xf numFmtId="0" fontId="40" fillId="8" borderId="0" xfId="22" applyFont="1" applyFill="1" applyAlignment="1">
      <alignment horizontal="center"/>
    </xf>
    <xf numFmtId="0" fontId="1" fillId="8" borderId="0" xfId="22" applyFill="1" applyAlignment="1">
      <alignment horizontal="center"/>
    </xf>
    <xf numFmtId="167" fontId="17" fillId="0" borderId="0" xfId="0" applyNumberFormat="1" applyFont="1" applyAlignment="1">
      <alignment horizontal="center"/>
    </xf>
    <xf numFmtId="0" fontId="23" fillId="0" borderId="3" xfId="0" applyFont="1" applyBorder="1" applyAlignment="1">
      <alignment horizontal="left" vertical="top" wrapText="1"/>
    </xf>
    <xf numFmtId="49" fontId="19" fillId="7" borderId="1" xfId="0" applyNumberFormat="1" applyFont="1" applyFill="1" applyBorder="1" applyAlignment="1" applyProtection="1">
      <alignment wrapText="1"/>
      <protection locked="0"/>
    </xf>
    <xf numFmtId="49" fontId="19" fillId="6" borderId="0" xfId="1" applyNumberFormat="1" applyFont="1" applyFill="1" applyBorder="1" applyAlignment="1" applyProtection="1">
      <alignment horizontal="left"/>
      <protection locked="0"/>
    </xf>
    <xf numFmtId="49" fontId="19" fillId="7" borderId="1" xfId="0" applyNumberFormat="1" applyFont="1" applyFill="1" applyBorder="1" applyAlignment="1" applyProtection="1">
      <alignment horizontal="center" wrapText="1"/>
      <protection locked="0"/>
    </xf>
    <xf numFmtId="49" fontId="19" fillId="6" borderId="0" xfId="1" applyNumberFormat="1" applyFont="1" applyFill="1" applyBorder="1" applyAlignment="1" applyProtection="1">
      <alignment horizontal="center"/>
      <protection locked="0"/>
    </xf>
    <xf numFmtId="0" fontId="19" fillId="6" borderId="0" xfId="0" applyFont="1" applyFill="1" applyAlignment="1" applyProtection="1">
      <alignment horizontal="center"/>
      <protection hidden="1"/>
    </xf>
    <xf numFmtId="4" fontId="20" fillId="8" borderId="15" xfId="0" applyNumberFormat="1" applyFont="1" applyFill="1" applyBorder="1" applyAlignment="1" applyProtection="1">
      <alignment horizontal="center" wrapText="1"/>
      <protection hidden="1"/>
    </xf>
    <xf numFmtId="49" fontId="19" fillId="7" borderId="41" xfId="0" applyNumberFormat="1" applyFont="1" applyFill="1" applyBorder="1" applyAlignment="1" applyProtection="1">
      <alignment wrapText="1"/>
      <protection locked="0"/>
    </xf>
    <xf numFmtId="3" fontId="20" fillId="8" borderId="3" xfId="0" applyNumberFormat="1" applyFont="1" applyFill="1" applyBorder="1" applyAlignment="1" applyProtection="1">
      <alignment horizontal="center" wrapText="1"/>
      <protection hidden="1"/>
    </xf>
    <xf numFmtId="4" fontId="20" fillId="8" borderId="3" xfId="0" applyNumberFormat="1" applyFont="1" applyFill="1" applyBorder="1" applyAlignment="1" applyProtection="1">
      <alignment horizontal="center" wrapText="1"/>
      <protection hidden="1"/>
    </xf>
    <xf numFmtId="0" fontId="20" fillId="5" borderId="0" xfId="0" applyFont="1" applyFill="1" applyBorder="1" applyAlignment="1" applyProtection="1">
      <alignment horizontal="center" vertical="center" wrapText="1"/>
      <protection hidden="1"/>
    </xf>
    <xf numFmtId="0" fontId="20" fillId="5" borderId="0" xfId="0" applyFont="1" applyFill="1" applyBorder="1" applyAlignment="1" applyProtection="1">
      <alignment horizontal="left" vertical="center" wrapText="1"/>
      <protection hidden="1"/>
    </xf>
    <xf numFmtId="0" fontId="21" fillId="6" borderId="1" xfId="0" applyFont="1" applyFill="1" applyBorder="1" applyAlignment="1" applyProtection="1">
      <alignment horizontal="right" wrapText="1"/>
      <protection hidden="1"/>
    </xf>
    <xf numFmtId="0" fontId="0" fillId="0" borderId="1" xfId="0" applyBorder="1" applyAlignment="1">
      <alignment wrapText="1"/>
    </xf>
  </cellXfs>
  <cellStyles count="23">
    <cellStyle name="Comma" xfId="1" builtinId="3"/>
    <cellStyle name="Comma 2" xfId="2" xr:uid="{00000000-0005-0000-0000-000001000000}"/>
    <cellStyle name="Comma 2 3" xfId="20" xr:uid="{00000000-0005-0000-0000-000002000000}"/>
    <cellStyle name="Comma 3" xfId="3" xr:uid="{00000000-0005-0000-0000-000003000000}"/>
    <cellStyle name="Comma 4" xfId="4" xr:uid="{00000000-0005-0000-0000-000004000000}"/>
    <cellStyle name="Currency 2" xfId="17" xr:uid="{00000000-0005-0000-0000-000005000000}"/>
    <cellStyle name="Normal" xfId="0" builtinId="0"/>
    <cellStyle name="Normal 10" xfId="16" xr:uid="{00000000-0005-0000-0000-000007000000}"/>
    <cellStyle name="Normal 11" xfId="19" xr:uid="{00000000-0005-0000-0000-000008000000}"/>
    <cellStyle name="Normal 12" xfId="21" xr:uid="{98FECB27-0C79-461F-A8F7-F4E3A3C77399}"/>
    <cellStyle name="Normal 13" xfId="22" xr:uid="{93783F02-B80B-49BA-9CEE-95942E446B6F}"/>
    <cellStyle name="Normal 2" xfId="5" xr:uid="{00000000-0005-0000-0000-000009000000}"/>
    <cellStyle name="Normal 2 2" xfId="6" xr:uid="{00000000-0005-0000-0000-00000A000000}"/>
    <cellStyle name="Normal 2 3" xfId="18" xr:uid="{00000000-0005-0000-0000-00000B000000}"/>
    <cellStyle name="Normal 3" xfId="7" xr:uid="{00000000-0005-0000-0000-00000C000000}"/>
    <cellStyle name="Normal 4" xfId="8" xr:uid="{00000000-0005-0000-0000-00000D000000}"/>
    <cellStyle name="Normal 5" xfId="9" xr:uid="{00000000-0005-0000-0000-00000E000000}"/>
    <cellStyle name="Normal 6" xfId="10" xr:uid="{00000000-0005-0000-0000-00000F000000}"/>
    <cellStyle name="Normal 7" xfId="11" xr:uid="{00000000-0005-0000-0000-000010000000}"/>
    <cellStyle name="Normal 8" xfId="12" xr:uid="{00000000-0005-0000-0000-000011000000}"/>
    <cellStyle name="Normal 9" xfId="13" xr:uid="{00000000-0005-0000-0000-000012000000}"/>
    <cellStyle name="Note 2" xfId="14" xr:uid="{00000000-0005-0000-0000-000013000000}"/>
    <cellStyle name="Percent" xfId="15" builtinId="5"/>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96308</xdr:colOff>
      <xdr:row>0</xdr:row>
      <xdr:rowOff>87842</xdr:rowOff>
    </xdr:from>
    <xdr:to>
      <xdr:col>4</xdr:col>
      <xdr:colOff>285750</xdr:colOff>
      <xdr:row>3</xdr:row>
      <xdr:rowOff>187325</xdr:rowOff>
    </xdr:to>
    <xdr:sp macro="" textlink="" fLocksText="0">
      <xdr:nvSpPr>
        <xdr:cNvPr id="2" name="Text Box 2">
          <a:extLst>
            <a:ext uri="{FF2B5EF4-FFF2-40B4-BE49-F238E27FC236}">
              <a16:creationId xmlns:a16="http://schemas.microsoft.com/office/drawing/2014/main" id="{37F5B857-8D75-446E-8A07-6E11DB30BCA2}"/>
            </a:ext>
          </a:extLst>
        </xdr:cNvPr>
        <xdr:cNvSpPr txBox="1">
          <a:spLocks noChangeArrowheads="1"/>
        </xdr:cNvSpPr>
      </xdr:nvSpPr>
      <xdr:spPr bwMode="auto">
        <a:xfrm>
          <a:off x="96308" y="87842"/>
          <a:ext cx="5704417" cy="785283"/>
        </a:xfrm>
        <a:prstGeom prst="rect">
          <a:avLst/>
        </a:prstGeom>
        <a:noFill/>
        <a:ln w="9525">
          <a:noFill/>
          <a:round/>
          <a:headEnd/>
          <a:tailEnd/>
        </a:ln>
        <a:effectLst/>
      </xdr:spPr>
      <xdr:txBody>
        <a:bodyPr vertOverflow="clip" wrap="square" lIns="0" tIns="0" rIns="0" bIns="0" anchor="t" upright="1"/>
        <a:lstStyle/>
        <a:p>
          <a:pPr algn="l" rtl="0">
            <a:defRPr sz="1000"/>
          </a:pPr>
          <a:r>
            <a:rPr lang="en-US" sz="900" b="1" i="0" u="none" strike="noStrike" baseline="0">
              <a:solidFill>
                <a:srgbClr val="000000"/>
              </a:solidFill>
              <a:latin typeface="Arial"/>
              <a:cs typeface="Arial"/>
            </a:rPr>
            <a:t>Welcome to the Laboratory Reporting and Analysis Tool (LabRAT), part of the FORESIGHT project.</a:t>
          </a:r>
          <a:r>
            <a:rPr lang="en-US" sz="900" b="0" i="0" u="none" strike="noStrike" baseline="0">
              <a:solidFill>
                <a:srgbClr val="000000"/>
              </a:solidFill>
              <a:latin typeface="Arial"/>
              <a:cs typeface="Arial"/>
            </a:rPr>
            <a:t> The following worksheets address a variety of questions regarding the allocation of resources within your laboratory.  As you have any questions, please contact Paul Speaker at 304-293-7810 or by email to paul.speaker@mail.wvu.edu.</a:t>
          </a:r>
        </a:p>
      </xdr:txBody>
    </xdr:sp>
    <xdr:clientData/>
  </xdr:twoCellAnchor>
  <xdr:twoCellAnchor>
    <xdr:from>
      <xdr:col>5</xdr:col>
      <xdr:colOff>304800</xdr:colOff>
      <xdr:row>0</xdr:row>
      <xdr:rowOff>109008</xdr:rowOff>
    </xdr:from>
    <xdr:to>
      <xdr:col>5</xdr:col>
      <xdr:colOff>962025</xdr:colOff>
      <xdr:row>3</xdr:row>
      <xdr:rowOff>109008</xdr:rowOff>
    </xdr:to>
    <xdr:pic>
      <xdr:nvPicPr>
        <xdr:cNvPr id="3" name="Picture 3">
          <a:extLst>
            <a:ext uri="{FF2B5EF4-FFF2-40B4-BE49-F238E27FC236}">
              <a16:creationId xmlns:a16="http://schemas.microsoft.com/office/drawing/2014/main" id="{03C9182F-85ED-4021-9E3D-C62F55F0A3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5050" y="109008"/>
          <a:ext cx="6572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Foresight\2023-2024\Conversion\Indianapolis%202024.xlsx" TargetMode="External"/><Relationship Id="rId1" Type="http://schemas.openxmlformats.org/officeDocument/2006/relationships/externalLinkPath" Target="/Foresight/2023-2024/Conversion/Indianapoli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 Submission"/>
      <sheetName val="Questions"/>
      <sheetName val="Open Me First"/>
      <sheetName val="Casework Level I"/>
      <sheetName val="Expenditures Level I"/>
      <sheetName val="Casework Level II"/>
      <sheetName val="Expenditures Level II"/>
      <sheetName val="QMQA Level II"/>
      <sheetName val="Digital Evidence Level II"/>
      <sheetName val="Summary Measures"/>
      <sheetName val="Time Summary"/>
      <sheetName val="Glossary"/>
      <sheetName val="Defn Investigation Areas"/>
      <sheetName val="Item-Sample-Test Examples"/>
    </sheetNames>
    <sheetDataSet>
      <sheetData sheetId="0" refreshError="1"/>
      <sheetData sheetId="1" refreshError="1"/>
      <sheetData sheetId="2">
        <row r="8">
          <cell r="C8">
            <v>0</v>
          </cell>
          <cell r="E8">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48"/>
  <sheetViews>
    <sheetView workbookViewId="0">
      <selection activeCell="C2" sqref="C2"/>
    </sheetView>
  </sheetViews>
  <sheetFormatPr defaultRowHeight="12.75" x14ac:dyDescent="0.2"/>
  <cols>
    <col min="2" max="2" width="18.7109375" customWidth="1"/>
    <col min="3" max="3" width="28.28515625" customWidth="1"/>
    <col min="4" max="4" width="9.140625" customWidth="1"/>
    <col min="5" max="5" width="18.5703125" customWidth="1"/>
    <col min="10" max="10" width="11.5703125" customWidth="1"/>
    <col min="12" max="12" width="10.140625" bestFit="1" customWidth="1"/>
  </cols>
  <sheetData>
    <row r="1" spans="2:12" ht="15" x14ac:dyDescent="0.2">
      <c r="B1" s="11" t="s">
        <v>0</v>
      </c>
      <c r="C1" s="277">
        <f>'Open Me First'!B6</f>
        <v>0</v>
      </c>
      <c r="E1" s="140" t="s">
        <v>1</v>
      </c>
      <c r="I1" s="139"/>
      <c r="J1" s="139"/>
      <c r="K1" s="140"/>
    </row>
    <row r="2" spans="2:12" ht="15" x14ac:dyDescent="0.2">
      <c r="B2" s="11" t="s">
        <v>2</v>
      </c>
      <c r="C2" s="190"/>
      <c r="E2" s="190">
        <v>1</v>
      </c>
      <c r="I2" s="139"/>
      <c r="J2" s="13"/>
    </row>
    <row r="3" spans="2:12" ht="15" x14ac:dyDescent="0.2">
      <c r="B3" s="11" t="s">
        <v>3</v>
      </c>
      <c r="C3" s="190"/>
      <c r="H3" s="197"/>
      <c r="I3" s="139"/>
      <c r="J3" s="196"/>
      <c r="K3" s="12"/>
    </row>
    <row r="4" spans="2:12" ht="15" x14ac:dyDescent="0.2">
      <c r="B4" s="11" t="s">
        <v>4</v>
      </c>
      <c r="C4" s="190">
        <v>2023</v>
      </c>
      <c r="H4" s="197"/>
      <c r="I4" s="139"/>
      <c r="J4" s="196"/>
      <c r="K4" s="12"/>
    </row>
    <row r="5" spans="2:12" ht="15" x14ac:dyDescent="0.2">
      <c r="B5" s="11" t="s">
        <v>5</v>
      </c>
      <c r="C5" s="14">
        <f>'Open Me First'!B7</f>
        <v>0</v>
      </c>
      <c r="H5" s="197"/>
      <c r="J5" s="196"/>
      <c r="K5" s="12"/>
    </row>
    <row r="6" spans="2:12" ht="15" x14ac:dyDescent="0.2">
      <c r="B6" s="11" t="s">
        <v>6</v>
      </c>
      <c r="C6" s="14">
        <f>'Open Me First'!F7</f>
        <v>0</v>
      </c>
    </row>
    <row r="7" spans="2:12" ht="15" x14ac:dyDescent="0.2">
      <c r="B7" s="11" t="s">
        <v>7</v>
      </c>
      <c r="C7" s="277" t="str">
        <f>IF('Open Me First'!C8=1,"National",IF('Open Me First'!E8=1,"State",IF('Open Me First'!G8=1,"Metro",IF('Open Me First'!C9=1,"Regional",IF('Open Me First'!E9=1,"Private","NA")))))</f>
        <v>NA</v>
      </c>
      <c r="I7" s="139"/>
      <c r="J7" s="13"/>
      <c r="K7" s="12"/>
      <c r="L7" s="198"/>
    </row>
    <row r="8" spans="2:12" ht="15" x14ac:dyDescent="0.2">
      <c r="B8" s="11" t="s">
        <v>8</v>
      </c>
      <c r="C8" s="276">
        <f>'Open Me First'!B13</f>
        <v>0</v>
      </c>
      <c r="H8" s="197"/>
      <c r="I8" s="139"/>
      <c r="J8" s="196"/>
      <c r="K8" s="12"/>
    </row>
    <row r="9" spans="2:12" ht="15" x14ac:dyDescent="0.2">
      <c r="B9" s="11" t="s">
        <v>9</v>
      </c>
      <c r="C9" s="279">
        <f>'Open Me First'!B12</f>
        <v>0</v>
      </c>
      <c r="H9" s="197"/>
      <c r="I9" s="139"/>
      <c r="J9" s="196"/>
      <c r="K9" s="12"/>
    </row>
    <row r="10" spans="2:12" ht="15" x14ac:dyDescent="0.2">
      <c r="B10" s="11" t="s">
        <v>10</v>
      </c>
      <c r="C10" s="278">
        <f>'Open Me First'!B11</f>
        <v>0</v>
      </c>
      <c r="H10" s="197"/>
      <c r="I10" s="139"/>
      <c r="J10" s="196"/>
      <c r="K10" s="12"/>
    </row>
    <row r="11" spans="2:12" ht="15" x14ac:dyDescent="0.2">
      <c r="B11" s="11" t="s">
        <v>11</v>
      </c>
      <c r="C11" s="12" t="e">
        <f>#REF!</f>
        <v>#REF!</v>
      </c>
      <c r="E11" s="10"/>
    </row>
    <row r="12" spans="2:12" ht="15" x14ac:dyDescent="0.2">
      <c r="B12" s="11" t="s">
        <v>12</v>
      </c>
      <c r="C12" s="15">
        <f>IF('Casework Level I'!B2&gt;0,'Casework Level I'!B2,0)</f>
        <v>0</v>
      </c>
      <c r="E12" s="136"/>
      <c r="J12" s="13"/>
    </row>
    <row r="13" spans="2:12" ht="15" x14ac:dyDescent="0.2">
      <c r="B13" s="11" t="s">
        <v>13</v>
      </c>
      <c r="C13" s="15">
        <f>IF('Casework Level I'!B3&gt;0,'Casework Level I'!B3,0)</f>
        <v>0</v>
      </c>
      <c r="E13" s="136"/>
      <c r="H13" s="197"/>
      <c r="I13" s="139"/>
      <c r="J13" s="13"/>
    </row>
    <row r="14" spans="2:12" ht="15" x14ac:dyDescent="0.2">
      <c r="B14" s="11" t="s">
        <v>14</v>
      </c>
      <c r="C14" s="15">
        <f>IF('Casework Level I'!B4&gt;0,'Casework Level I'!B4,0)</f>
        <v>0</v>
      </c>
      <c r="E14" s="136"/>
      <c r="H14" s="197"/>
      <c r="I14" s="139"/>
      <c r="J14" s="13"/>
    </row>
    <row r="15" spans="2:12" ht="15" x14ac:dyDescent="0.2">
      <c r="B15" s="11" t="s">
        <v>15</v>
      </c>
      <c r="C15" s="15">
        <f>IF('Casework Level I'!B5&gt;0,'Casework Level I'!B5,0)</f>
        <v>0</v>
      </c>
    </row>
    <row r="16" spans="2:12" ht="15" x14ac:dyDescent="0.2">
      <c r="B16" s="11" t="s">
        <v>16</v>
      </c>
      <c r="C16" s="15">
        <f>IF('Casework Level I'!B6&gt;0,'Casework Level I'!B6,0)</f>
        <v>0</v>
      </c>
    </row>
    <row r="17" spans="2:3" ht="15" x14ac:dyDescent="0.2">
      <c r="B17" s="11" t="s">
        <v>17</v>
      </c>
      <c r="C17" s="15">
        <f>IF('Casework Level I'!B7&gt;0,'Casework Level I'!B7,0)</f>
        <v>0</v>
      </c>
    </row>
    <row r="18" spans="2:3" ht="15" x14ac:dyDescent="0.2">
      <c r="B18" s="11" t="s">
        <v>18</v>
      </c>
      <c r="C18" s="15">
        <f>IF('Casework Level I'!B8&gt;0,'Casework Level I'!B8,0)</f>
        <v>0</v>
      </c>
    </row>
    <row r="19" spans="2:3" ht="15" x14ac:dyDescent="0.2">
      <c r="B19" s="11" t="s">
        <v>19</v>
      </c>
      <c r="C19" s="15">
        <f>IF('Casework Level I'!B9&gt;0,'Casework Level I'!B9,0)</f>
        <v>0</v>
      </c>
    </row>
    <row r="20" spans="2:3" ht="15" x14ac:dyDescent="0.2">
      <c r="B20" s="11" t="s">
        <v>20</v>
      </c>
      <c r="C20" s="15">
        <f>IF('Casework Level I'!B10&gt;0,'Casework Level I'!B10,0)</f>
        <v>0</v>
      </c>
    </row>
    <row r="21" spans="2:3" ht="15" x14ac:dyDescent="0.2">
      <c r="B21" s="11" t="s">
        <v>21</v>
      </c>
      <c r="C21" s="15">
        <f>IF('Casework Level I'!B11&gt;0,'Casework Level I'!B11,0)</f>
        <v>0</v>
      </c>
    </row>
    <row r="22" spans="2:3" ht="15" x14ac:dyDescent="0.2">
      <c r="B22" s="11" t="s">
        <v>22</v>
      </c>
      <c r="C22" s="15">
        <f>IF('Casework Level I'!B12&gt;0,'Casework Level I'!B12,0)</f>
        <v>0</v>
      </c>
    </row>
    <row r="23" spans="2:3" ht="15" x14ac:dyDescent="0.2">
      <c r="B23" s="11" t="s">
        <v>23</v>
      </c>
      <c r="C23" s="15">
        <f>IF('Casework Level I'!B13&gt;0,'Casework Level I'!B13,0)</f>
        <v>0</v>
      </c>
    </row>
    <row r="24" spans="2:3" ht="15" x14ac:dyDescent="0.2">
      <c r="B24" s="11" t="s">
        <v>24</v>
      </c>
      <c r="C24" s="15">
        <f>IF('Casework Level I'!B14&gt;0,'Casework Level I'!B14,0)</f>
        <v>0</v>
      </c>
    </row>
    <row r="25" spans="2:3" ht="15" x14ac:dyDescent="0.2">
      <c r="B25" s="11" t="s">
        <v>25</v>
      </c>
      <c r="C25" s="15">
        <f>IF('Casework Level I'!B15&gt;0,'Casework Level I'!B15,0)</f>
        <v>0</v>
      </c>
    </row>
    <row r="26" spans="2:3" ht="15" x14ac:dyDescent="0.2">
      <c r="B26" s="11" t="s">
        <v>26</v>
      </c>
      <c r="C26" s="15">
        <f>IF('Casework Level I'!B16&gt;0,'Casework Level I'!B16,0)</f>
        <v>0</v>
      </c>
    </row>
    <row r="27" spans="2:3" ht="15" x14ac:dyDescent="0.2">
      <c r="B27" s="11" t="s">
        <v>27</v>
      </c>
      <c r="C27" s="15">
        <f>IF('Casework Level I'!B17&gt;0,'Casework Level I'!B17,0)</f>
        <v>0</v>
      </c>
    </row>
    <row r="28" spans="2:3" ht="15" x14ac:dyDescent="0.2">
      <c r="B28" s="11" t="s">
        <v>28</v>
      </c>
      <c r="C28" s="15">
        <f>IF('Casework Level I'!B18&gt;0,'Casework Level I'!B18,0)</f>
        <v>0</v>
      </c>
    </row>
    <row r="29" spans="2:3" ht="15" x14ac:dyDescent="0.2">
      <c r="B29" s="11" t="s">
        <v>29</v>
      </c>
      <c r="C29" s="15">
        <f>IF('Casework Level I'!B19&gt;0,'Casework Level I'!B19,0)</f>
        <v>0</v>
      </c>
    </row>
    <row r="30" spans="2:3" ht="15" x14ac:dyDescent="0.2">
      <c r="B30" s="11" t="s">
        <v>30</v>
      </c>
      <c r="C30" s="15">
        <f>IF('Casework Level I'!B20&gt;0,'Casework Level I'!B20,0)</f>
        <v>0</v>
      </c>
    </row>
    <row r="31" spans="2:3" ht="15" x14ac:dyDescent="0.2">
      <c r="B31" s="11" t="s">
        <v>31</v>
      </c>
      <c r="C31" s="15">
        <f>IF('Casework Level I'!B21&gt;0,'Casework Level I'!B21,0)</f>
        <v>0</v>
      </c>
    </row>
    <row r="32" spans="2:3" ht="15" x14ac:dyDescent="0.2">
      <c r="B32" s="11" t="s">
        <v>32</v>
      </c>
      <c r="C32" s="15">
        <f>IF('Casework Level I'!B22&gt;0,'Casework Level I'!B22,0)</f>
        <v>0</v>
      </c>
    </row>
    <row r="33" spans="2:3" ht="15" x14ac:dyDescent="0.2">
      <c r="B33" s="11" t="s">
        <v>33</v>
      </c>
      <c r="C33" s="15" t="str">
        <f>IF('Casework Level II'!C2&gt;0,'Casework Level II'!C2," ")</f>
        <v xml:space="preserve"> </v>
      </c>
    </row>
    <row r="34" spans="2:3" ht="15" x14ac:dyDescent="0.2">
      <c r="B34" s="11" t="s">
        <v>34</v>
      </c>
      <c r="C34" s="15" t="str">
        <f>IF('Casework Level II'!C3&gt;0,'Casework Level II'!C3," ")</f>
        <v xml:space="preserve"> </v>
      </c>
    </row>
    <row r="35" spans="2:3" ht="15" x14ac:dyDescent="0.2">
      <c r="B35" s="11" t="s">
        <v>35</v>
      </c>
      <c r="C35" s="15" t="str">
        <f>IF('Casework Level II'!C4&gt;0,'Casework Level II'!C4," ")</f>
        <v xml:space="preserve"> </v>
      </c>
    </row>
    <row r="36" spans="2:3" ht="15" x14ac:dyDescent="0.2">
      <c r="B36" s="11" t="s">
        <v>36</v>
      </c>
      <c r="C36" s="15" t="str">
        <f>IF('Casework Level II'!C5&gt;0,'Casework Level II'!C5," ")</f>
        <v xml:space="preserve"> </v>
      </c>
    </row>
    <row r="37" spans="2:3" ht="15" x14ac:dyDescent="0.2">
      <c r="B37" s="11" t="s">
        <v>37</v>
      </c>
      <c r="C37" s="15" t="str">
        <f>IF('Casework Level II'!C6&gt;0,'Casework Level II'!C6," ")</f>
        <v xml:space="preserve"> </v>
      </c>
    </row>
    <row r="38" spans="2:3" ht="15" x14ac:dyDescent="0.2">
      <c r="B38" s="11" t="s">
        <v>38</v>
      </c>
      <c r="C38" s="15" t="str">
        <f>IF('Casework Level II'!C7&gt;0,'Casework Level II'!C7," ")</f>
        <v xml:space="preserve"> </v>
      </c>
    </row>
    <row r="39" spans="2:3" ht="15" x14ac:dyDescent="0.2">
      <c r="B39" s="11" t="s">
        <v>39</v>
      </c>
      <c r="C39" s="15" t="str">
        <f>IF('Casework Level II'!C8&gt;0,'Casework Level II'!C8," ")</f>
        <v xml:space="preserve"> </v>
      </c>
    </row>
    <row r="40" spans="2:3" ht="15" x14ac:dyDescent="0.2">
      <c r="B40" s="11" t="s">
        <v>40</v>
      </c>
      <c r="C40" s="15" t="str">
        <f>IF('Casework Level II'!C9&gt;0,'Casework Level II'!C9," ")</f>
        <v xml:space="preserve"> </v>
      </c>
    </row>
    <row r="41" spans="2:3" ht="15" x14ac:dyDescent="0.2">
      <c r="B41" s="11" t="s">
        <v>41</v>
      </c>
      <c r="C41" s="15" t="str">
        <f>IF('Casework Level II'!C10&gt;0,'Casework Level II'!C10," ")</f>
        <v xml:space="preserve"> </v>
      </c>
    </row>
    <row r="42" spans="2:3" ht="15" x14ac:dyDescent="0.2">
      <c r="B42" s="11" t="s">
        <v>42</v>
      </c>
      <c r="C42" s="15" t="str">
        <f>IF('Casework Level II'!C11&gt;0,'Casework Level II'!C11," ")</f>
        <v xml:space="preserve"> </v>
      </c>
    </row>
    <row r="43" spans="2:3" ht="15" x14ac:dyDescent="0.2">
      <c r="B43" s="11" t="s">
        <v>43</v>
      </c>
      <c r="C43" s="15" t="str">
        <f>IF('Casework Level II'!C12&gt;0,'Casework Level II'!C12," ")</f>
        <v xml:space="preserve"> </v>
      </c>
    </row>
    <row r="44" spans="2:3" ht="15" x14ac:dyDescent="0.2">
      <c r="B44" s="11" t="s">
        <v>44</v>
      </c>
      <c r="C44" s="15" t="str">
        <f>IF('Casework Level II'!C13&gt;0,'Casework Level II'!C13," ")</f>
        <v xml:space="preserve"> </v>
      </c>
    </row>
    <row r="45" spans="2:3" ht="15" x14ac:dyDescent="0.2">
      <c r="B45" s="11" t="s">
        <v>45</v>
      </c>
      <c r="C45" s="15" t="str">
        <f>IF('Casework Level II'!C14&gt;0,'Casework Level II'!C14," ")</f>
        <v xml:space="preserve"> </v>
      </c>
    </row>
    <row r="46" spans="2:3" ht="15" x14ac:dyDescent="0.2">
      <c r="B46" s="11" t="s">
        <v>46</v>
      </c>
      <c r="C46" s="15" t="str">
        <f>IF('Casework Level II'!C15&gt;0,'Casework Level II'!C15," ")</f>
        <v xml:space="preserve"> </v>
      </c>
    </row>
    <row r="47" spans="2:3" ht="15" x14ac:dyDescent="0.2">
      <c r="B47" s="11" t="s">
        <v>47</v>
      </c>
      <c r="C47" s="15" t="str">
        <f>IF('Casework Level II'!C16&gt;0,'Casework Level II'!C16," ")</f>
        <v xml:space="preserve"> </v>
      </c>
    </row>
    <row r="48" spans="2:3" ht="15" x14ac:dyDescent="0.2">
      <c r="B48" s="11" t="s">
        <v>48</v>
      </c>
      <c r="C48" s="15" t="str">
        <f>IF('Casework Level II'!C17&gt;0,'Casework Level II'!C17," ")</f>
        <v xml:space="preserve"> </v>
      </c>
    </row>
    <row r="49" spans="2:3" ht="15" x14ac:dyDescent="0.2">
      <c r="B49" s="11" t="s">
        <v>49</v>
      </c>
      <c r="C49" s="15" t="str">
        <f>IF('Casework Level II'!C18&gt;0,'Casework Level II'!C18," ")</f>
        <v xml:space="preserve"> </v>
      </c>
    </row>
    <row r="50" spans="2:3" ht="15" x14ac:dyDescent="0.2">
      <c r="B50" s="11" t="s">
        <v>50</v>
      </c>
      <c r="C50" s="15" t="str">
        <f>IF('Casework Level II'!C19&gt;0,'Casework Level II'!C19," ")</f>
        <v xml:space="preserve"> </v>
      </c>
    </row>
    <row r="51" spans="2:3" ht="15" x14ac:dyDescent="0.2">
      <c r="B51" s="11" t="s">
        <v>51</v>
      </c>
      <c r="C51" s="15" t="str">
        <f>IF('Casework Level II'!C20&gt;0,'Casework Level II'!C20," ")</f>
        <v xml:space="preserve"> </v>
      </c>
    </row>
    <row r="52" spans="2:3" ht="15" x14ac:dyDescent="0.2">
      <c r="B52" s="11" t="s">
        <v>52</v>
      </c>
      <c r="C52" s="15" t="str">
        <f>IF('Casework Level II'!C21&gt;0,'Casework Level II'!C21," ")</f>
        <v xml:space="preserve"> </v>
      </c>
    </row>
    <row r="53" spans="2:3" ht="15" x14ac:dyDescent="0.2">
      <c r="B53" s="11" t="s">
        <v>53</v>
      </c>
      <c r="C53" s="15" t="str">
        <f>IF('Casework Level II'!C22&gt;0,'Casework Level II'!C22," ")</f>
        <v xml:space="preserve"> </v>
      </c>
    </row>
    <row r="54" spans="2:3" ht="15" x14ac:dyDescent="0.2">
      <c r="B54" s="11" t="s">
        <v>54</v>
      </c>
      <c r="C54" s="15" t="str">
        <f>IF('Casework Level II'!D2&gt;0,'Casework Level II'!D2," ")</f>
        <v xml:space="preserve"> </v>
      </c>
    </row>
    <row r="55" spans="2:3" ht="15" x14ac:dyDescent="0.2">
      <c r="B55" s="11" t="s">
        <v>55</v>
      </c>
      <c r="C55" s="15" t="str">
        <f>IF('Casework Level II'!D3&gt;0,'Casework Level II'!D3," ")</f>
        <v xml:space="preserve"> </v>
      </c>
    </row>
    <row r="56" spans="2:3" ht="15" x14ac:dyDescent="0.2">
      <c r="B56" s="11" t="s">
        <v>56</v>
      </c>
      <c r="C56" s="15" t="str">
        <f>IF('Casework Level II'!D4&gt;0,'Casework Level II'!D4," ")</f>
        <v xml:space="preserve"> </v>
      </c>
    </row>
    <row r="57" spans="2:3" ht="15" x14ac:dyDescent="0.2">
      <c r="B57" s="11" t="s">
        <v>57</v>
      </c>
      <c r="C57" s="15" t="str">
        <f>IF('Casework Level II'!D5&gt;0,'Casework Level II'!D5," ")</f>
        <v xml:space="preserve"> </v>
      </c>
    </row>
    <row r="58" spans="2:3" ht="15" x14ac:dyDescent="0.2">
      <c r="B58" s="11" t="s">
        <v>58</v>
      </c>
      <c r="C58" s="15" t="str">
        <f>IF('Casework Level II'!D6&gt;0,'Casework Level II'!D6," ")</f>
        <v xml:space="preserve"> </v>
      </c>
    </row>
    <row r="59" spans="2:3" ht="15" x14ac:dyDescent="0.2">
      <c r="B59" s="11" t="s">
        <v>59</v>
      </c>
      <c r="C59" s="15" t="str">
        <f>IF('Casework Level II'!D7&gt;0,'Casework Level II'!D7," ")</f>
        <v xml:space="preserve"> </v>
      </c>
    </row>
    <row r="60" spans="2:3" ht="15" x14ac:dyDescent="0.2">
      <c r="B60" s="11" t="s">
        <v>60</v>
      </c>
      <c r="C60" s="15" t="str">
        <f>IF('Casework Level II'!D8&gt;0,'Casework Level II'!D8," ")</f>
        <v xml:space="preserve"> </v>
      </c>
    </row>
    <row r="61" spans="2:3" ht="15" x14ac:dyDescent="0.2">
      <c r="B61" s="11" t="s">
        <v>61</v>
      </c>
      <c r="C61" s="15" t="str">
        <f>IF('Casework Level II'!D9&gt;0,'Casework Level II'!D9," ")</f>
        <v xml:space="preserve"> </v>
      </c>
    </row>
    <row r="62" spans="2:3" ht="15" x14ac:dyDescent="0.2">
      <c r="B62" s="11" t="s">
        <v>62</v>
      </c>
      <c r="C62" s="15" t="str">
        <f>IF('Casework Level II'!D10&gt;0,'Casework Level II'!D10," ")</f>
        <v xml:space="preserve"> </v>
      </c>
    </row>
    <row r="63" spans="2:3" ht="15" x14ac:dyDescent="0.2">
      <c r="B63" s="11" t="s">
        <v>63</v>
      </c>
      <c r="C63" s="15" t="str">
        <f>IF('Casework Level II'!D11&gt;0,'Casework Level II'!D11," ")</f>
        <v xml:space="preserve"> </v>
      </c>
    </row>
    <row r="64" spans="2:3" ht="15" x14ac:dyDescent="0.2">
      <c r="B64" s="11" t="s">
        <v>64</v>
      </c>
      <c r="C64" s="15"/>
    </row>
    <row r="65" spans="2:5" ht="15" x14ac:dyDescent="0.2">
      <c r="B65" s="11" t="s">
        <v>65</v>
      </c>
      <c r="C65" s="15" t="str">
        <f>IF('Casework Level II'!D13&gt;0,'Casework Level II'!D13," ")</f>
        <v xml:space="preserve"> </v>
      </c>
      <c r="E65" s="136"/>
    </row>
    <row r="66" spans="2:5" ht="15" x14ac:dyDescent="0.2">
      <c r="B66" s="11" t="s">
        <v>66</v>
      </c>
      <c r="C66" s="15" t="str">
        <f>IF('Casework Level II'!D14&gt;0,'Casework Level II'!D14," ")</f>
        <v xml:space="preserve"> </v>
      </c>
      <c r="E66" s="136"/>
    </row>
    <row r="67" spans="2:5" ht="15" x14ac:dyDescent="0.2">
      <c r="B67" s="11" t="s">
        <v>67</v>
      </c>
      <c r="C67" s="15"/>
      <c r="E67" s="136"/>
    </row>
    <row r="68" spans="2:5" ht="15" x14ac:dyDescent="0.2">
      <c r="B68" s="11" t="s">
        <v>68</v>
      </c>
      <c r="C68" s="15" t="str">
        <f>IF('Casework Level II'!D16&gt;0,'Casework Level II'!D16," ")</f>
        <v xml:space="preserve"> </v>
      </c>
      <c r="E68" s="136"/>
    </row>
    <row r="69" spans="2:5" ht="15" x14ac:dyDescent="0.2">
      <c r="B69" s="11" t="s">
        <v>69</v>
      </c>
      <c r="C69" s="15" t="str">
        <f>IF('Casework Level II'!D17&gt;0,'Casework Level II'!D17," ")</f>
        <v xml:space="preserve"> </v>
      </c>
      <c r="E69" s="136"/>
    </row>
    <row r="70" spans="2:5" ht="15" x14ac:dyDescent="0.2">
      <c r="B70" s="11" t="s">
        <v>70</v>
      </c>
      <c r="C70" s="15" t="str">
        <f>IF('Casework Level II'!D18&gt;0,'Casework Level II'!D18," ")</f>
        <v xml:space="preserve"> </v>
      </c>
      <c r="E70" s="136"/>
    </row>
    <row r="71" spans="2:5" ht="15" x14ac:dyDescent="0.2">
      <c r="B71" s="11" t="s">
        <v>71</v>
      </c>
      <c r="C71" s="15" t="str">
        <f>IF('Casework Level II'!D19&gt;0,'Casework Level II'!D19," ")</f>
        <v xml:space="preserve"> </v>
      </c>
      <c r="E71" s="136"/>
    </row>
    <row r="72" spans="2:5" ht="15" x14ac:dyDescent="0.2">
      <c r="B72" s="11" t="s">
        <v>72</v>
      </c>
      <c r="C72" s="15" t="str">
        <f>IF('Casework Level II'!D20&gt;0,'Casework Level II'!D20," ")</f>
        <v xml:space="preserve"> </v>
      </c>
      <c r="E72" s="136"/>
    </row>
    <row r="73" spans="2:5" ht="15" x14ac:dyDescent="0.2">
      <c r="B73" s="11" t="s">
        <v>73</v>
      </c>
      <c r="C73" s="15" t="str">
        <f>IF('Casework Level II'!D21&gt;0,'Casework Level II'!D21," ")</f>
        <v xml:space="preserve"> </v>
      </c>
      <c r="E73" s="136"/>
    </row>
    <row r="74" spans="2:5" ht="15" x14ac:dyDescent="0.2">
      <c r="B74" s="11" t="s">
        <v>74</v>
      </c>
      <c r="C74" s="15" t="str">
        <f>IF('Casework Level II'!D22&gt;0,'Casework Level II'!D22," ")</f>
        <v xml:space="preserve"> </v>
      </c>
      <c r="E74" s="136"/>
    </row>
    <row r="75" spans="2:5" ht="15" x14ac:dyDescent="0.2">
      <c r="B75" s="11" t="s">
        <v>75</v>
      </c>
      <c r="C75" s="15" t="str">
        <f>IF('Casework Level II'!E2&gt;0,'Casework Level II'!E2," ")</f>
        <v xml:space="preserve"> </v>
      </c>
      <c r="E75" s="136"/>
    </row>
    <row r="76" spans="2:5" ht="15" x14ac:dyDescent="0.2">
      <c r="B76" s="11" t="s">
        <v>76</v>
      </c>
      <c r="C76" s="15" t="str">
        <f>IF('Casework Level II'!E3&gt;0,'Casework Level II'!E3," ")</f>
        <v xml:space="preserve"> </v>
      </c>
      <c r="E76" s="136"/>
    </row>
    <row r="77" spans="2:5" ht="15" x14ac:dyDescent="0.2">
      <c r="B77" s="11" t="s">
        <v>77</v>
      </c>
      <c r="C77" s="15" t="str">
        <f>IF('Casework Level II'!E4&gt;0,'Casework Level II'!E4," ")</f>
        <v xml:space="preserve"> </v>
      </c>
      <c r="E77" s="136"/>
    </row>
    <row r="78" spans="2:5" ht="15" x14ac:dyDescent="0.2">
      <c r="B78" s="11" t="s">
        <v>78</v>
      </c>
      <c r="C78" s="15" t="str">
        <f>IF('Casework Level II'!E5&gt;0,'Casework Level II'!E5," ")</f>
        <v xml:space="preserve"> </v>
      </c>
      <c r="E78" s="136"/>
    </row>
    <row r="79" spans="2:5" ht="15" x14ac:dyDescent="0.2">
      <c r="B79" s="11" t="s">
        <v>79</v>
      </c>
      <c r="C79" s="15" t="str">
        <f>IF('Casework Level II'!E6&gt;0,'Casework Level II'!E6," ")</f>
        <v xml:space="preserve"> </v>
      </c>
      <c r="E79" s="136"/>
    </row>
    <row r="80" spans="2:5" ht="15" x14ac:dyDescent="0.2">
      <c r="B80" s="11" t="s">
        <v>80</v>
      </c>
      <c r="C80" s="15" t="str">
        <f>IF('Casework Level II'!E7&gt;0,'Casework Level II'!E7," ")</f>
        <v xml:space="preserve"> </v>
      </c>
      <c r="E80" s="136"/>
    </row>
    <row r="81" spans="2:5" ht="15" x14ac:dyDescent="0.2">
      <c r="B81" s="11" t="s">
        <v>81</v>
      </c>
      <c r="C81" s="15" t="str">
        <f>IF('Casework Level II'!E8&gt;0,'Casework Level II'!E8," ")</f>
        <v xml:space="preserve"> </v>
      </c>
      <c r="E81" s="136"/>
    </row>
    <row r="82" spans="2:5" ht="15" x14ac:dyDescent="0.2">
      <c r="B82" s="11" t="s">
        <v>82</v>
      </c>
      <c r="C82" s="15" t="str">
        <f>IF('Casework Level II'!E9&gt;0,'Casework Level II'!E9," ")</f>
        <v xml:space="preserve"> </v>
      </c>
      <c r="E82" s="136"/>
    </row>
    <row r="83" spans="2:5" ht="15" x14ac:dyDescent="0.2">
      <c r="B83" s="11" t="s">
        <v>83</v>
      </c>
      <c r="C83" s="15" t="str">
        <f>IF('Casework Level II'!E10&gt;0,'Casework Level II'!E10," ")</f>
        <v xml:space="preserve"> </v>
      </c>
      <c r="E83" s="136"/>
    </row>
    <row r="84" spans="2:5" ht="15" x14ac:dyDescent="0.2">
      <c r="B84" s="11" t="s">
        <v>84</v>
      </c>
      <c r="C84" s="15" t="str">
        <f>IF('Casework Level II'!E11&gt;0,'Casework Level II'!E11," ")</f>
        <v xml:space="preserve"> </v>
      </c>
      <c r="E84" s="136"/>
    </row>
    <row r="85" spans="2:5" ht="15" x14ac:dyDescent="0.2">
      <c r="B85" s="11" t="s">
        <v>85</v>
      </c>
      <c r="C85" s="15" t="str">
        <f>IF('Casework Level II'!E12&gt;0,'Casework Level II'!E12," ")</f>
        <v xml:space="preserve"> </v>
      </c>
      <c r="E85" s="136"/>
    </row>
    <row r="86" spans="2:5" ht="15" x14ac:dyDescent="0.2">
      <c r="B86" s="11" t="s">
        <v>86</v>
      </c>
      <c r="C86" s="15" t="str">
        <f>IF('Casework Level II'!E13&gt;0,'Casework Level II'!E13," ")</f>
        <v xml:space="preserve"> </v>
      </c>
      <c r="E86" s="136"/>
    </row>
    <row r="87" spans="2:5" ht="15" x14ac:dyDescent="0.2">
      <c r="B87" s="11" t="s">
        <v>87</v>
      </c>
      <c r="C87" s="15" t="str">
        <f>IF('Casework Level II'!E14&gt;0,'Casework Level II'!E14," ")</f>
        <v xml:space="preserve"> </v>
      </c>
      <c r="E87" s="136"/>
    </row>
    <row r="88" spans="2:5" ht="15" x14ac:dyDescent="0.2">
      <c r="B88" s="11" t="s">
        <v>88</v>
      </c>
      <c r="C88" s="15" t="str">
        <f>IF('Casework Level II'!E15&gt;0,'Casework Level II'!E15," ")</f>
        <v xml:space="preserve"> </v>
      </c>
      <c r="E88" s="136"/>
    </row>
    <row r="89" spans="2:5" ht="15" x14ac:dyDescent="0.2">
      <c r="B89" s="11" t="s">
        <v>89</v>
      </c>
      <c r="C89" s="15" t="str">
        <f>IF('Casework Level II'!E16&gt;0,'Casework Level II'!E16," ")</f>
        <v xml:space="preserve"> </v>
      </c>
      <c r="E89" s="136"/>
    </row>
    <row r="90" spans="2:5" ht="15" x14ac:dyDescent="0.2">
      <c r="B90" s="11" t="s">
        <v>90</v>
      </c>
      <c r="C90" s="15" t="str">
        <f>IF('Casework Level II'!E17&gt;0,'Casework Level II'!E17," ")</f>
        <v xml:space="preserve"> </v>
      </c>
      <c r="E90" s="136"/>
    </row>
    <row r="91" spans="2:5" ht="15" x14ac:dyDescent="0.2">
      <c r="B91" s="11" t="s">
        <v>91</v>
      </c>
      <c r="C91" s="15" t="str">
        <f>IF('Casework Level II'!E18&gt;0,'Casework Level II'!E18," ")</f>
        <v xml:space="preserve"> </v>
      </c>
      <c r="E91" s="136"/>
    </row>
    <row r="92" spans="2:5" ht="15" x14ac:dyDescent="0.2">
      <c r="B92" s="11" t="s">
        <v>92</v>
      </c>
      <c r="C92" s="15" t="str">
        <f>IF('Casework Level II'!E19&gt;0,'Casework Level II'!E19," ")</f>
        <v xml:space="preserve"> </v>
      </c>
      <c r="E92" s="136"/>
    </row>
    <row r="93" spans="2:5" ht="15" x14ac:dyDescent="0.2">
      <c r="B93" s="11" t="s">
        <v>93</v>
      </c>
      <c r="C93" s="15" t="str">
        <f>IF('Casework Level II'!E20&gt;0,'Casework Level II'!E20," ")</f>
        <v xml:space="preserve"> </v>
      </c>
      <c r="E93" s="136"/>
    </row>
    <row r="94" spans="2:5" ht="15" x14ac:dyDescent="0.2">
      <c r="B94" s="11" t="s">
        <v>94</v>
      </c>
      <c r="C94" s="15" t="str">
        <f>IF('Casework Level II'!E21&gt;0,'Casework Level II'!E21," ")</f>
        <v xml:space="preserve"> </v>
      </c>
      <c r="E94" s="136"/>
    </row>
    <row r="95" spans="2:5" ht="15" x14ac:dyDescent="0.2">
      <c r="B95" s="11" t="s">
        <v>95</v>
      </c>
      <c r="C95" s="15" t="str">
        <f>IF('Casework Level II'!E22&gt;0,'Casework Level II'!E22," ")</f>
        <v xml:space="preserve"> </v>
      </c>
      <c r="E95" s="136"/>
    </row>
    <row r="96" spans="2:5" ht="15" x14ac:dyDescent="0.2">
      <c r="B96" s="11" t="s">
        <v>96</v>
      </c>
      <c r="C96" s="15" t="str">
        <f>IF('Casework Level II'!F2&gt;0,'Casework Level II'!F2," ")</f>
        <v xml:space="preserve"> </v>
      </c>
      <c r="E96" s="136"/>
    </row>
    <row r="97" spans="2:5" ht="15" x14ac:dyDescent="0.2">
      <c r="B97" s="11" t="s">
        <v>97</v>
      </c>
      <c r="C97" s="15" t="str">
        <f>IF('Casework Level II'!F3&gt;0,'Casework Level II'!F3," ")</f>
        <v xml:space="preserve"> </v>
      </c>
      <c r="E97" s="136"/>
    </row>
    <row r="98" spans="2:5" ht="15" x14ac:dyDescent="0.2">
      <c r="B98" s="11" t="s">
        <v>98</v>
      </c>
      <c r="C98" s="15" t="str">
        <f>IF('Casework Level II'!F4&gt;0,'Casework Level II'!F4," ")</f>
        <v xml:space="preserve"> </v>
      </c>
      <c r="E98" s="136"/>
    </row>
    <row r="99" spans="2:5" ht="15" x14ac:dyDescent="0.2">
      <c r="B99" s="11" t="s">
        <v>99</v>
      </c>
      <c r="C99" s="15" t="str">
        <f>IF('Casework Level II'!F5&gt;0,'Casework Level II'!F5," ")</f>
        <v xml:space="preserve"> </v>
      </c>
      <c r="E99" s="136"/>
    </row>
    <row r="100" spans="2:5" ht="15" x14ac:dyDescent="0.2">
      <c r="B100" s="11" t="s">
        <v>100</v>
      </c>
      <c r="C100" s="15" t="str">
        <f>IF('Casework Level II'!F6&gt;0,'Casework Level II'!F6," ")</f>
        <v xml:space="preserve"> </v>
      </c>
      <c r="E100" s="136"/>
    </row>
    <row r="101" spans="2:5" ht="15" x14ac:dyDescent="0.2">
      <c r="B101" s="11" t="s">
        <v>101</v>
      </c>
      <c r="C101" s="15" t="str">
        <f>IF('Casework Level II'!F7&gt;0,'Casework Level II'!F7," ")</f>
        <v xml:space="preserve"> </v>
      </c>
      <c r="E101" s="136"/>
    </row>
    <row r="102" spans="2:5" ht="15" x14ac:dyDescent="0.2">
      <c r="B102" s="11" t="s">
        <v>102</v>
      </c>
      <c r="C102" s="15" t="str">
        <f>IF('Casework Level II'!F8&gt;0,'Casework Level II'!F8," ")</f>
        <v xml:space="preserve"> </v>
      </c>
      <c r="E102" s="136"/>
    </row>
    <row r="103" spans="2:5" ht="15" x14ac:dyDescent="0.2">
      <c r="B103" s="11" t="s">
        <v>103</v>
      </c>
      <c r="C103" s="15" t="str">
        <f>IF('Casework Level II'!F9&gt;0,'Casework Level II'!F9," ")</f>
        <v xml:space="preserve"> </v>
      </c>
      <c r="E103" s="136"/>
    </row>
    <row r="104" spans="2:5" ht="15" x14ac:dyDescent="0.2">
      <c r="B104" s="11" t="s">
        <v>104</v>
      </c>
      <c r="C104" s="15" t="str">
        <f>IF('Casework Level II'!F10&gt;0,'Casework Level II'!F10," ")</f>
        <v xml:space="preserve"> </v>
      </c>
      <c r="E104" s="136"/>
    </row>
    <row r="105" spans="2:5" ht="15" x14ac:dyDescent="0.2">
      <c r="B105" s="11" t="s">
        <v>105</v>
      </c>
      <c r="C105" s="15" t="str">
        <f>IF('Casework Level II'!F11&gt;0,'Casework Level II'!F11," ")</f>
        <v xml:space="preserve"> </v>
      </c>
      <c r="E105" s="136"/>
    </row>
    <row r="106" spans="2:5" ht="15" x14ac:dyDescent="0.2">
      <c r="B106" s="11" t="s">
        <v>106</v>
      </c>
      <c r="C106" s="15" t="str">
        <f>IF('Casework Level II'!F12&gt;0,'Casework Level II'!F12," ")</f>
        <v xml:space="preserve"> </v>
      </c>
      <c r="E106" s="136"/>
    </row>
    <row r="107" spans="2:5" ht="15" x14ac:dyDescent="0.2">
      <c r="B107" s="11" t="s">
        <v>107</v>
      </c>
      <c r="C107" s="15" t="str">
        <f>IF('Casework Level II'!F13&gt;0,'Casework Level II'!F13," ")</f>
        <v xml:space="preserve"> </v>
      </c>
      <c r="E107" s="136"/>
    </row>
    <row r="108" spans="2:5" ht="15" x14ac:dyDescent="0.2">
      <c r="B108" s="11" t="s">
        <v>108</v>
      </c>
      <c r="C108" s="15" t="str">
        <f>IF('Casework Level II'!F14&gt;0,'Casework Level II'!F14," ")</f>
        <v xml:space="preserve"> </v>
      </c>
      <c r="E108" s="136"/>
    </row>
    <row r="109" spans="2:5" ht="15" x14ac:dyDescent="0.2">
      <c r="B109" s="11" t="s">
        <v>109</v>
      </c>
      <c r="C109" s="15" t="str">
        <f>IF('Casework Level II'!F15&gt;0,'Casework Level II'!F15," ")</f>
        <v xml:space="preserve"> </v>
      </c>
      <c r="E109" s="136"/>
    </row>
    <row r="110" spans="2:5" ht="15" x14ac:dyDescent="0.2">
      <c r="B110" s="11" t="s">
        <v>110</v>
      </c>
      <c r="C110" s="15" t="str">
        <f>IF('Casework Level II'!F16&gt;0,'Casework Level II'!F16," ")</f>
        <v xml:space="preserve"> </v>
      </c>
      <c r="E110" s="136"/>
    </row>
    <row r="111" spans="2:5" ht="15" x14ac:dyDescent="0.2">
      <c r="B111" s="11" t="s">
        <v>111</v>
      </c>
      <c r="C111" s="15" t="str">
        <f>IF('Casework Level II'!F17&gt;0,'Casework Level II'!F17," ")</f>
        <v xml:space="preserve"> </v>
      </c>
      <c r="E111" s="136"/>
    </row>
    <row r="112" spans="2:5" ht="15" x14ac:dyDescent="0.2">
      <c r="B112" s="11" t="s">
        <v>112</v>
      </c>
      <c r="C112" s="15" t="str">
        <f>IF('Casework Level II'!F18&gt;0,'Casework Level II'!F18," ")</f>
        <v xml:space="preserve"> </v>
      </c>
      <c r="E112" s="136"/>
    </row>
    <row r="113" spans="2:5" ht="15" x14ac:dyDescent="0.2">
      <c r="B113" s="11" t="s">
        <v>113</v>
      </c>
      <c r="C113" s="15" t="str">
        <f>IF('Casework Level II'!F19&gt;0,'Casework Level II'!F19," ")</f>
        <v xml:space="preserve"> </v>
      </c>
      <c r="E113" s="136"/>
    </row>
    <row r="114" spans="2:5" ht="15" x14ac:dyDescent="0.2">
      <c r="B114" s="11" t="s">
        <v>114</v>
      </c>
      <c r="C114" s="15" t="str">
        <f>IF('Casework Level II'!F20&gt;0,'Casework Level II'!F20," ")</f>
        <v xml:space="preserve"> </v>
      </c>
      <c r="E114" s="136"/>
    </row>
    <row r="115" spans="2:5" ht="15" x14ac:dyDescent="0.2">
      <c r="B115" s="11" t="s">
        <v>115</v>
      </c>
      <c r="C115" s="15" t="str">
        <f>IF('Casework Level II'!F21&gt;0,'Casework Level II'!F21," ")</f>
        <v xml:space="preserve"> </v>
      </c>
      <c r="E115" s="136"/>
    </row>
    <row r="116" spans="2:5" ht="15" x14ac:dyDescent="0.2">
      <c r="B116" s="11" t="s">
        <v>116</v>
      </c>
      <c r="C116" s="15" t="str">
        <f>IF('Casework Level II'!F22&gt;0,'Casework Level II'!F22," ")</f>
        <v xml:space="preserve"> </v>
      </c>
      <c r="E116" s="136"/>
    </row>
    <row r="117" spans="2:5" ht="15" x14ac:dyDescent="0.2">
      <c r="B117" s="11" t="s">
        <v>117</v>
      </c>
      <c r="C117" s="15" t="str">
        <f>IF('Casework Level II'!G2&gt;0,'Casework Level II'!G2," ")</f>
        <v xml:space="preserve"> </v>
      </c>
      <c r="E117" s="136"/>
    </row>
    <row r="118" spans="2:5" ht="15" x14ac:dyDescent="0.2">
      <c r="B118" s="11" t="s">
        <v>118</v>
      </c>
      <c r="C118" s="15" t="str">
        <f>IF('Casework Level II'!G3&gt;0,'Casework Level II'!G3," ")</f>
        <v xml:space="preserve"> </v>
      </c>
      <c r="E118" s="136"/>
    </row>
    <row r="119" spans="2:5" ht="15" x14ac:dyDescent="0.2">
      <c r="B119" s="11" t="s">
        <v>119</v>
      </c>
      <c r="C119" s="15" t="str">
        <f>IF('Casework Level II'!G4&gt;0,'Casework Level II'!G4," ")</f>
        <v xml:space="preserve"> </v>
      </c>
      <c r="E119" s="136"/>
    </row>
    <row r="120" spans="2:5" ht="15" x14ac:dyDescent="0.2">
      <c r="B120" s="11" t="s">
        <v>120</v>
      </c>
      <c r="C120" s="15" t="str">
        <f>IF('Casework Level II'!G5&gt;0,'Casework Level II'!G5," ")</f>
        <v xml:space="preserve"> </v>
      </c>
      <c r="E120" s="136"/>
    </row>
    <row r="121" spans="2:5" ht="15" x14ac:dyDescent="0.2">
      <c r="B121" s="11" t="s">
        <v>121</v>
      </c>
      <c r="C121" s="15" t="str">
        <f>IF('Casework Level II'!G6&gt;0,'Casework Level II'!G6," ")</f>
        <v xml:space="preserve"> </v>
      </c>
      <c r="E121" s="136"/>
    </row>
    <row r="122" spans="2:5" ht="15" x14ac:dyDescent="0.2">
      <c r="B122" s="11" t="s">
        <v>122</v>
      </c>
      <c r="C122" s="15" t="str">
        <f>IF('Casework Level II'!G7&gt;0,'Casework Level II'!G7," ")</f>
        <v xml:space="preserve"> </v>
      </c>
      <c r="E122" s="136"/>
    </row>
    <row r="123" spans="2:5" ht="15" x14ac:dyDescent="0.2">
      <c r="B123" s="11" t="s">
        <v>123</v>
      </c>
      <c r="C123" s="15" t="str">
        <f>IF('Casework Level II'!G8&gt;0,'Casework Level II'!G8," ")</f>
        <v xml:space="preserve"> </v>
      </c>
      <c r="E123" s="136"/>
    </row>
    <row r="124" spans="2:5" ht="15" x14ac:dyDescent="0.2">
      <c r="B124" s="11" t="s">
        <v>124</v>
      </c>
      <c r="C124" s="15" t="str">
        <f>IF('Casework Level II'!G9&gt;0,'Casework Level II'!G9," ")</f>
        <v xml:space="preserve"> </v>
      </c>
      <c r="E124" s="136"/>
    </row>
    <row r="125" spans="2:5" ht="15" x14ac:dyDescent="0.2">
      <c r="B125" s="11" t="s">
        <v>125</v>
      </c>
      <c r="C125" s="15" t="str">
        <f>IF('Casework Level II'!G10&gt;0,'Casework Level II'!G10," ")</f>
        <v xml:space="preserve"> </v>
      </c>
      <c r="E125" s="136"/>
    </row>
    <row r="126" spans="2:5" ht="15" x14ac:dyDescent="0.2">
      <c r="B126" s="11" t="s">
        <v>126</v>
      </c>
      <c r="C126" s="15" t="str">
        <f>IF('Casework Level II'!G11&gt;0,'Casework Level II'!G11," ")</f>
        <v xml:space="preserve"> </v>
      </c>
      <c r="E126" s="136"/>
    </row>
    <row r="127" spans="2:5" ht="15" x14ac:dyDescent="0.2">
      <c r="B127" s="11" t="s">
        <v>127</v>
      </c>
      <c r="C127" s="15" t="str">
        <f>IF('Casework Level II'!G12&gt;0,'Casework Level II'!G12," ")</f>
        <v xml:space="preserve"> </v>
      </c>
      <c r="E127" s="136"/>
    </row>
    <row r="128" spans="2:5" ht="15" x14ac:dyDescent="0.2">
      <c r="B128" s="11" t="s">
        <v>128</v>
      </c>
      <c r="C128" s="15" t="str">
        <f>IF('Casework Level II'!G13&gt;0,'Casework Level II'!G13," ")</f>
        <v xml:space="preserve"> </v>
      </c>
      <c r="E128" s="136"/>
    </row>
    <row r="129" spans="2:5" ht="15" x14ac:dyDescent="0.2">
      <c r="B129" s="11" t="s">
        <v>129</v>
      </c>
      <c r="C129" s="15" t="str">
        <f>IF('Casework Level II'!G14&gt;0,'Casework Level II'!G14," ")</f>
        <v xml:space="preserve"> </v>
      </c>
      <c r="E129" s="136"/>
    </row>
    <row r="130" spans="2:5" ht="15" x14ac:dyDescent="0.2">
      <c r="B130" s="11" t="s">
        <v>130</v>
      </c>
      <c r="C130" s="15" t="str">
        <f>IF('Casework Level II'!G15&gt;0,'Casework Level II'!G15," ")</f>
        <v xml:space="preserve"> </v>
      </c>
      <c r="E130" s="136"/>
    </row>
    <row r="131" spans="2:5" ht="15" x14ac:dyDescent="0.2">
      <c r="B131" s="11" t="s">
        <v>131</v>
      </c>
      <c r="C131" s="15" t="str">
        <f>IF('Casework Level II'!G16&gt;0,'Casework Level II'!G16," ")</f>
        <v xml:space="preserve"> </v>
      </c>
      <c r="E131" s="136"/>
    </row>
    <row r="132" spans="2:5" ht="15" x14ac:dyDescent="0.2">
      <c r="B132" s="11" t="s">
        <v>132</v>
      </c>
      <c r="C132" s="15" t="str">
        <f>IF('Casework Level II'!G17&gt;0,'Casework Level II'!G17," ")</f>
        <v xml:space="preserve"> </v>
      </c>
      <c r="E132" s="136"/>
    </row>
    <row r="133" spans="2:5" ht="15" x14ac:dyDescent="0.2">
      <c r="B133" s="11" t="s">
        <v>133</v>
      </c>
      <c r="C133" s="15" t="str">
        <f>IF('Casework Level II'!G18&gt;0,'Casework Level II'!G18," ")</f>
        <v xml:space="preserve"> </v>
      </c>
      <c r="E133" s="136"/>
    </row>
    <row r="134" spans="2:5" ht="15" x14ac:dyDescent="0.2">
      <c r="B134" s="11" t="s">
        <v>134</v>
      </c>
      <c r="C134" s="15" t="str">
        <f>IF('Casework Level II'!G19&gt;0,'Casework Level II'!G19," ")</f>
        <v xml:space="preserve"> </v>
      </c>
      <c r="E134" s="136"/>
    </row>
    <row r="135" spans="2:5" ht="15" x14ac:dyDescent="0.2">
      <c r="B135" s="11" t="s">
        <v>135</v>
      </c>
      <c r="C135" s="15" t="str">
        <f>IF('Casework Level II'!G20&gt;0,'Casework Level II'!G20," ")</f>
        <v xml:space="preserve"> </v>
      </c>
      <c r="E135" s="136"/>
    </row>
    <row r="136" spans="2:5" ht="15" x14ac:dyDescent="0.2">
      <c r="B136" s="11" t="s">
        <v>136</v>
      </c>
      <c r="C136" s="15" t="str">
        <f>IF('Casework Level II'!G21&gt;0,'Casework Level II'!G21," ")</f>
        <v xml:space="preserve"> </v>
      </c>
      <c r="E136" s="136"/>
    </row>
    <row r="137" spans="2:5" ht="15" x14ac:dyDescent="0.2">
      <c r="B137" s="11" t="s">
        <v>137</v>
      </c>
      <c r="C137" s="15" t="str">
        <f>IF('Casework Level II'!G22&gt;0,'Casework Level II'!G22," ")</f>
        <v xml:space="preserve"> </v>
      </c>
      <c r="E137" s="136"/>
    </row>
    <row r="138" spans="2:5" ht="15" x14ac:dyDescent="0.2">
      <c r="B138" s="11" t="s">
        <v>138</v>
      </c>
      <c r="C138" s="15" t="str">
        <f>IF('Casework Level II'!H2&gt;0,'Casework Level II'!H2," ")</f>
        <v xml:space="preserve"> </v>
      </c>
      <c r="E138" s="136"/>
    </row>
    <row r="139" spans="2:5" ht="15" x14ac:dyDescent="0.2">
      <c r="B139" s="11" t="s">
        <v>139</v>
      </c>
      <c r="C139" s="15" t="str">
        <f>IF('Casework Level II'!H3&gt;0,'Casework Level II'!H3," ")</f>
        <v xml:space="preserve"> </v>
      </c>
      <c r="E139" s="136"/>
    </row>
    <row r="140" spans="2:5" ht="15" x14ac:dyDescent="0.2">
      <c r="B140" s="11" t="s">
        <v>140</v>
      </c>
      <c r="C140" s="15" t="str">
        <f>IF('Casework Level II'!H4&gt;0,'Casework Level II'!H4," ")</f>
        <v xml:space="preserve"> </v>
      </c>
      <c r="E140" s="136"/>
    </row>
    <row r="141" spans="2:5" ht="15" x14ac:dyDescent="0.2">
      <c r="B141" s="11" t="s">
        <v>141</v>
      </c>
      <c r="C141" s="15" t="str">
        <f>IF('Casework Level II'!H5&gt;0,'Casework Level II'!H5," ")</f>
        <v xml:space="preserve"> </v>
      </c>
      <c r="E141" s="136"/>
    </row>
    <row r="142" spans="2:5" ht="15" x14ac:dyDescent="0.2">
      <c r="B142" s="11" t="s">
        <v>142</v>
      </c>
      <c r="C142" s="15" t="str">
        <f>IF('Casework Level II'!H6&gt;0,'Casework Level II'!H6," ")</f>
        <v xml:space="preserve"> </v>
      </c>
      <c r="E142" s="136"/>
    </row>
    <row r="143" spans="2:5" ht="15" x14ac:dyDescent="0.2">
      <c r="B143" s="11" t="s">
        <v>143</v>
      </c>
      <c r="C143" s="15" t="str">
        <f>IF('Casework Level II'!H7&gt;0,'Casework Level II'!H7," ")</f>
        <v xml:space="preserve"> </v>
      </c>
      <c r="E143" s="136"/>
    </row>
    <row r="144" spans="2:5" ht="15" x14ac:dyDescent="0.2">
      <c r="B144" s="11" t="s">
        <v>144</v>
      </c>
      <c r="C144" s="15" t="str">
        <f>IF('Casework Level II'!H8&gt;0,'Casework Level II'!H8," ")</f>
        <v xml:space="preserve"> </v>
      </c>
      <c r="E144" s="136"/>
    </row>
    <row r="145" spans="2:5" ht="15" x14ac:dyDescent="0.2">
      <c r="B145" s="11" t="s">
        <v>145</v>
      </c>
      <c r="C145" s="15" t="str">
        <f>IF('Casework Level II'!H9&gt;0,'Casework Level II'!H9," ")</f>
        <v xml:space="preserve"> </v>
      </c>
      <c r="E145" s="136"/>
    </row>
    <row r="146" spans="2:5" ht="15" x14ac:dyDescent="0.2">
      <c r="B146" s="11" t="s">
        <v>146</v>
      </c>
      <c r="C146" s="15" t="str">
        <f>IF('Casework Level II'!H10&gt;0,'Casework Level II'!H10," ")</f>
        <v xml:space="preserve"> </v>
      </c>
      <c r="E146" s="136"/>
    </row>
    <row r="147" spans="2:5" ht="15" x14ac:dyDescent="0.2">
      <c r="B147" s="11" t="s">
        <v>147</v>
      </c>
      <c r="C147" s="15" t="str">
        <f>IF('Casework Level II'!H11&gt;0,'Casework Level II'!H11," ")</f>
        <v xml:space="preserve"> </v>
      </c>
      <c r="E147" s="136"/>
    </row>
    <row r="148" spans="2:5" ht="15" x14ac:dyDescent="0.2">
      <c r="B148" s="11" t="s">
        <v>148</v>
      </c>
      <c r="C148" s="15" t="str">
        <f>IF('Casework Level II'!H12&gt;0,'Casework Level II'!H12," ")</f>
        <v xml:space="preserve"> </v>
      </c>
      <c r="E148" s="136"/>
    </row>
    <row r="149" spans="2:5" ht="15" x14ac:dyDescent="0.2">
      <c r="B149" s="11" t="s">
        <v>149</v>
      </c>
      <c r="C149" s="15" t="str">
        <f>IF('Casework Level II'!H13&gt;0,'Casework Level II'!H13," ")</f>
        <v xml:space="preserve"> </v>
      </c>
      <c r="E149" s="136"/>
    </row>
    <row r="150" spans="2:5" ht="15" x14ac:dyDescent="0.2">
      <c r="B150" s="11" t="s">
        <v>150</v>
      </c>
      <c r="C150" s="15" t="str">
        <f>IF('Casework Level II'!H14&gt;0,'Casework Level II'!H14," ")</f>
        <v xml:space="preserve"> </v>
      </c>
      <c r="E150" s="136"/>
    </row>
    <row r="151" spans="2:5" ht="15" x14ac:dyDescent="0.2">
      <c r="B151" s="11" t="s">
        <v>151</v>
      </c>
      <c r="C151" s="15" t="str">
        <f>IF('Casework Level II'!H15&gt;0,'Casework Level II'!H15," ")</f>
        <v xml:space="preserve"> </v>
      </c>
      <c r="E151" s="136"/>
    </row>
    <row r="152" spans="2:5" ht="15" x14ac:dyDescent="0.2">
      <c r="B152" s="11" t="s">
        <v>152</v>
      </c>
      <c r="C152" s="15" t="str">
        <f>IF('Casework Level II'!H16&gt;0,'Casework Level II'!H16," ")</f>
        <v xml:space="preserve"> </v>
      </c>
      <c r="E152" s="136"/>
    </row>
    <row r="153" spans="2:5" ht="15" x14ac:dyDescent="0.2">
      <c r="B153" s="11" t="s">
        <v>153</v>
      </c>
      <c r="C153" s="15" t="str">
        <f>IF('Casework Level II'!H17&gt;0,'Casework Level II'!H17," ")</f>
        <v xml:space="preserve"> </v>
      </c>
      <c r="E153" s="136"/>
    </row>
    <row r="154" spans="2:5" ht="15" x14ac:dyDescent="0.2">
      <c r="B154" s="11" t="s">
        <v>154</v>
      </c>
      <c r="C154" s="15" t="str">
        <f>IF('Casework Level II'!H18&gt;0,'Casework Level II'!H18," ")</f>
        <v xml:space="preserve"> </v>
      </c>
      <c r="E154" s="136"/>
    </row>
    <row r="155" spans="2:5" ht="15" x14ac:dyDescent="0.2">
      <c r="B155" s="11" t="s">
        <v>155</v>
      </c>
      <c r="C155" s="15" t="str">
        <f>IF('Casework Level II'!H19&gt;0,'Casework Level II'!H19," ")</f>
        <v xml:space="preserve"> </v>
      </c>
      <c r="E155" s="136"/>
    </row>
    <row r="156" spans="2:5" ht="15" x14ac:dyDescent="0.2">
      <c r="B156" s="11" t="s">
        <v>156</v>
      </c>
      <c r="C156" s="15" t="str">
        <f>IF('Casework Level II'!H20&gt;0,'Casework Level II'!H20," ")</f>
        <v xml:space="preserve"> </v>
      </c>
      <c r="E156" s="136"/>
    </row>
    <row r="157" spans="2:5" ht="15" x14ac:dyDescent="0.2">
      <c r="B157" s="11" t="s">
        <v>157</v>
      </c>
      <c r="C157" s="15" t="str">
        <f>IF('Casework Level II'!H21&gt;0,'Casework Level II'!H21," ")</f>
        <v xml:space="preserve"> </v>
      </c>
      <c r="E157" s="136"/>
    </row>
    <row r="158" spans="2:5" ht="15" x14ac:dyDescent="0.2">
      <c r="B158" s="11" t="s">
        <v>158</v>
      </c>
      <c r="C158" s="15" t="str">
        <f>IF('Casework Level II'!H22&gt;0,'Casework Level II'!H22," ")</f>
        <v xml:space="preserve"> </v>
      </c>
      <c r="E158" s="136"/>
    </row>
    <row r="159" spans="2:5" ht="15" x14ac:dyDescent="0.2">
      <c r="B159" s="11" t="s">
        <v>159</v>
      </c>
      <c r="C159" s="15" t="str">
        <f>IF('Casework Level II'!I2&gt;0,'Casework Level II'!I2," ")</f>
        <v xml:space="preserve"> </v>
      </c>
      <c r="E159" s="136"/>
    </row>
    <row r="160" spans="2:5" ht="15" x14ac:dyDescent="0.2">
      <c r="B160" s="11" t="s">
        <v>160</v>
      </c>
      <c r="C160" s="15" t="str">
        <f>IF('Casework Level II'!I3&gt;0,'Casework Level II'!I3," ")</f>
        <v xml:space="preserve"> </v>
      </c>
      <c r="E160" s="136"/>
    </row>
    <row r="161" spans="2:5" ht="15" x14ac:dyDescent="0.2">
      <c r="B161" s="11" t="s">
        <v>161</v>
      </c>
      <c r="C161" s="15" t="str">
        <f>IF('Casework Level II'!I4&gt;0,'Casework Level II'!I4," ")</f>
        <v xml:space="preserve"> </v>
      </c>
      <c r="E161" s="136"/>
    </row>
    <row r="162" spans="2:5" ht="15" x14ac:dyDescent="0.2">
      <c r="B162" s="11" t="s">
        <v>162</v>
      </c>
      <c r="C162" s="15" t="str">
        <f>IF('Casework Level II'!I5&gt;0,'Casework Level II'!I5," ")</f>
        <v xml:space="preserve"> </v>
      </c>
      <c r="E162" s="136"/>
    </row>
    <row r="163" spans="2:5" ht="15" x14ac:dyDescent="0.2">
      <c r="B163" s="11" t="s">
        <v>163</v>
      </c>
      <c r="C163" s="15" t="str">
        <f>IF('Casework Level II'!I6&gt;0,'Casework Level II'!I6," ")</f>
        <v xml:space="preserve"> </v>
      </c>
      <c r="E163" s="136"/>
    </row>
    <row r="164" spans="2:5" ht="15" x14ac:dyDescent="0.2">
      <c r="B164" s="11" t="s">
        <v>164</v>
      </c>
      <c r="C164" s="15" t="str">
        <f>IF('Casework Level II'!I7&gt;0,'Casework Level II'!I7," ")</f>
        <v xml:space="preserve"> </v>
      </c>
      <c r="E164" s="136"/>
    </row>
    <row r="165" spans="2:5" ht="15" x14ac:dyDescent="0.2">
      <c r="B165" s="11" t="s">
        <v>165</v>
      </c>
      <c r="C165" s="15" t="str">
        <f>IF('Casework Level II'!I8&gt;0,'Casework Level II'!I8," ")</f>
        <v xml:space="preserve"> </v>
      </c>
      <c r="E165" s="136"/>
    </row>
    <row r="166" spans="2:5" ht="15" x14ac:dyDescent="0.2">
      <c r="B166" s="11" t="s">
        <v>166</v>
      </c>
      <c r="C166" s="15" t="str">
        <f>IF('Casework Level II'!I9&gt;0,'Casework Level II'!I9," ")</f>
        <v xml:space="preserve"> </v>
      </c>
      <c r="E166" s="136"/>
    </row>
    <row r="167" spans="2:5" ht="15" x14ac:dyDescent="0.2">
      <c r="B167" s="11" t="s">
        <v>167</v>
      </c>
      <c r="C167" s="15" t="str">
        <f>IF('Casework Level II'!I10&gt;0,'Casework Level II'!I10," ")</f>
        <v xml:space="preserve"> </v>
      </c>
      <c r="E167" s="136"/>
    </row>
    <row r="168" spans="2:5" ht="15" x14ac:dyDescent="0.2">
      <c r="B168" s="11" t="s">
        <v>168</v>
      </c>
      <c r="C168" s="15" t="str">
        <f>IF('Casework Level II'!I11&gt;0,'Casework Level II'!I11," ")</f>
        <v xml:space="preserve"> </v>
      </c>
      <c r="E168" s="136"/>
    </row>
    <row r="169" spans="2:5" ht="15" x14ac:dyDescent="0.2">
      <c r="B169" s="11" t="s">
        <v>169</v>
      </c>
      <c r="C169" s="15" t="str">
        <f>IF('Casework Level II'!I12&gt;0,'Casework Level II'!I12," ")</f>
        <v xml:space="preserve"> </v>
      </c>
      <c r="E169" s="136"/>
    </row>
    <row r="170" spans="2:5" ht="15" x14ac:dyDescent="0.2">
      <c r="B170" s="11" t="s">
        <v>170</v>
      </c>
      <c r="C170" s="15" t="str">
        <f>IF('Casework Level II'!I13&gt;0,'Casework Level II'!I13," ")</f>
        <v xml:space="preserve"> </v>
      </c>
      <c r="E170" s="136"/>
    </row>
    <row r="171" spans="2:5" ht="15" x14ac:dyDescent="0.2">
      <c r="B171" s="11" t="s">
        <v>171</v>
      </c>
      <c r="C171" s="15" t="str">
        <f>IF('Casework Level II'!I14&gt;0,'Casework Level II'!I14," ")</f>
        <v xml:space="preserve"> </v>
      </c>
      <c r="E171" s="136"/>
    </row>
    <row r="172" spans="2:5" ht="15" x14ac:dyDescent="0.2">
      <c r="B172" s="11" t="s">
        <v>172</v>
      </c>
      <c r="C172" s="15" t="str">
        <f>IF('Casework Level II'!I15&gt;0,'Casework Level II'!I15," ")</f>
        <v xml:space="preserve"> </v>
      </c>
      <c r="E172" s="136"/>
    </row>
    <row r="173" spans="2:5" ht="15" x14ac:dyDescent="0.2">
      <c r="B173" s="11" t="s">
        <v>173</v>
      </c>
      <c r="C173" s="15" t="str">
        <f>IF('Casework Level II'!I16&gt;0,'Casework Level II'!I16," ")</f>
        <v xml:space="preserve"> </v>
      </c>
      <c r="E173" s="136"/>
    </row>
    <row r="174" spans="2:5" ht="15" x14ac:dyDescent="0.2">
      <c r="B174" s="11" t="s">
        <v>174</v>
      </c>
      <c r="C174" s="15" t="str">
        <f>IF('Casework Level II'!I17&gt;0,'Casework Level II'!I17," ")</f>
        <v xml:space="preserve"> </v>
      </c>
      <c r="E174" s="136"/>
    </row>
    <row r="175" spans="2:5" ht="15" x14ac:dyDescent="0.2">
      <c r="B175" s="11" t="s">
        <v>175</v>
      </c>
      <c r="C175" s="15" t="str">
        <f>IF('Casework Level II'!I18&gt;0,'Casework Level II'!I18," ")</f>
        <v xml:space="preserve"> </v>
      </c>
      <c r="E175" s="136"/>
    </row>
    <row r="176" spans="2:5" ht="15" x14ac:dyDescent="0.2">
      <c r="B176" s="11" t="s">
        <v>176</v>
      </c>
      <c r="C176" s="15" t="str">
        <f>IF('Casework Level II'!I19&gt;0,'Casework Level II'!I19," ")</f>
        <v xml:space="preserve"> </v>
      </c>
      <c r="E176" s="136"/>
    </row>
    <row r="177" spans="2:5" ht="15" x14ac:dyDescent="0.2">
      <c r="B177" s="11" t="s">
        <v>177</v>
      </c>
      <c r="C177" s="15" t="str">
        <f>IF('Casework Level II'!I20&gt;0,'Casework Level II'!I20," ")</f>
        <v xml:space="preserve"> </v>
      </c>
      <c r="E177" s="136"/>
    </row>
    <row r="178" spans="2:5" ht="15" x14ac:dyDescent="0.2">
      <c r="B178" s="11" t="s">
        <v>178</v>
      </c>
      <c r="C178" s="15" t="str">
        <f>IF('Casework Level II'!I21&gt;0,'Casework Level II'!I21," ")</f>
        <v xml:space="preserve"> </v>
      </c>
      <c r="E178" s="136"/>
    </row>
    <row r="179" spans="2:5" ht="15" x14ac:dyDescent="0.2">
      <c r="B179" s="11" t="s">
        <v>179</v>
      </c>
      <c r="C179" s="15" t="str">
        <f>IF('Casework Level II'!I22&gt;0,'Casework Level II'!I22," ")</f>
        <v xml:space="preserve"> </v>
      </c>
      <c r="E179" s="136"/>
    </row>
    <row r="180" spans="2:5" ht="15" x14ac:dyDescent="0.2">
      <c r="B180" s="11" t="s">
        <v>180</v>
      </c>
      <c r="C180" s="15" t="str">
        <f>IF('Casework Level II'!J2&gt;0,'Casework Level II'!J2," ")</f>
        <v xml:space="preserve"> </v>
      </c>
      <c r="E180" s="136"/>
    </row>
    <row r="181" spans="2:5" ht="15" x14ac:dyDescent="0.2">
      <c r="B181" s="11" t="s">
        <v>181</v>
      </c>
      <c r="C181" s="15" t="str">
        <f>IF('Casework Level II'!J3&gt;0,'Casework Level II'!J3," ")</f>
        <v xml:space="preserve"> </v>
      </c>
      <c r="E181" s="136"/>
    </row>
    <row r="182" spans="2:5" ht="15" x14ac:dyDescent="0.2">
      <c r="B182" s="11" t="s">
        <v>182</v>
      </c>
      <c r="C182" s="15" t="str">
        <f>IF('Casework Level II'!J4&gt;0,'Casework Level II'!J4," ")</f>
        <v xml:space="preserve"> </v>
      </c>
      <c r="E182" s="136"/>
    </row>
    <row r="183" spans="2:5" ht="15" x14ac:dyDescent="0.2">
      <c r="B183" s="11" t="s">
        <v>183</v>
      </c>
      <c r="C183" s="15" t="str">
        <f>IF('Casework Level II'!J5&gt;0,'Casework Level II'!J5," ")</f>
        <v xml:space="preserve"> </v>
      </c>
      <c r="E183" s="136"/>
    </row>
    <row r="184" spans="2:5" ht="15" x14ac:dyDescent="0.2">
      <c r="B184" s="11" t="s">
        <v>184</v>
      </c>
      <c r="C184" s="15" t="str">
        <f>IF('Casework Level II'!J6&gt;0,'Casework Level II'!J6," ")</f>
        <v xml:space="preserve"> </v>
      </c>
      <c r="E184" s="136"/>
    </row>
    <row r="185" spans="2:5" ht="15" x14ac:dyDescent="0.2">
      <c r="B185" s="11" t="s">
        <v>185</v>
      </c>
      <c r="C185" s="15" t="str">
        <f>IF('Casework Level II'!J7&gt;0,'Casework Level II'!J7," ")</f>
        <v xml:space="preserve"> </v>
      </c>
      <c r="E185" s="136"/>
    </row>
    <row r="186" spans="2:5" ht="15" x14ac:dyDescent="0.2">
      <c r="B186" s="11" t="s">
        <v>186</v>
      </c>
      <c r="C186" s="15" t="str">
        <f>IF('Casework Level II'!J8&gt;0,'Casework Level II'!J8," ")</f>
        <v xml:space="preserve"> </v>
      </c>
      <c r="E186" s="136"/>
    </row>
    <row r="187" spans="2:5" ht="15" x14ac:dyDescent="0.2">
      <c r="B187" s="11" t="s">
        <v>187</v>
      </c>
      <c r="C187" s="15" t="str">
        <f>IF('Casework Level II'!J9&gt;0,'Casework Level II'!J9," ")</f>
        <v xml:space="preserve"> </v>
      </c>
      <c r="E187" s="136"/>
    </row>
    <row r="188" spans="2:5" ht="15" x14ac:dyDescent="0.2">
      <c r="B188" s="11" t="s">
        <v>188</v>
      </c>
      <c r="C188" s="15" t="str">
        <f>IF('Casework Level II'!J10&gt;0,'Casework Level II'!J10," ")</f>
        <v xml:space="preserve"> </v>
      </c>
      <c r="E188" s="136"/>
    </row>
    <row r="189" spans="2:5" ht="15" x14ac:dyDescent="0.2">
      <c r="B189" s="11" t="s">
        <v>189</v>
      </c>
      <c r="C189" s="15" t="str">
        <f>IF('Casework Level II'!J11&gt;0,'Casework Level II'!J11," ")</f>
        <v xml:space="preserve"> </v>
      </c>
      <c r="E189" s="136"/>
    </row>
    <row r="190" spans="2:5" ht="15" x14ac:dyDescent="0.2">
      <c r="B190" s="11" t="s">
        <v>190</v>
      </c>
      <c r="C190" s="15" t="str">
        <f>IF('Casework Level II'!J12&gt;0,'Casework Level II'!J12," ")</f>
        <v xml:space="preserve"> </v>
      </c>
      <c r="E190" s="136"/>
    </row>
    <row r="191" spans="2:5" ht="15" x14ac:dyDescent="0.2">
      <c r="B191" s="11" t="s">
        <v>191</v>
      </c>
      <c r="C191" s="15" t="str">
        <f>IF('Casework Level II'!J13&gt;0,'Casework Level II'!J13," ")</f>
        <v xml:space="preserve"> </v>
      </c>
      <c r="E191" s="136"/>
    </row>
    <row r="192" spans="2:5" ht="15" x14ac:dyDescent="0.2">
      <c r="B192" s="11" t="s">
        <v>192</v>
      </c>
      <c r="C192" s="15" t="str">
        <f>IF('Casework Level II'!J14&gt;0,'Casework Level II'!J14," ")</f>
        <v xml:space="preserve"> </v>
      </c>
      <c r="E192" s="136"/>
    </row>
    <row r="193" spans="2:5" ht="15" x14ac:dyDescent="0.2">
      <c r="B193" s="11" t="s">
        <v>193</v>
      </c>
      <c r="C193" s="15" t="str">
        <f>IF('Casework Level II'!J15&gt;0,'Casework Level II'!J15," ")</f>
        <v xml:space="preserve"> </v>
      </c>
      <c r="E193" s="136"/>
    </row>
    <row r="194" spans="2:5" ht="15" x14ac:dyDescent="0.2">
      <c r="B194" s="11" t="s">
        <v>194</v>
      </c>
      <c r="C194" s="15" t="str">
        <f>IF('Casework Level II'!J16&gt;0,'Casework Level II'!J16," ")</f>
        <v xml:space="preserve"> </v>
      </c>
      <c r="E194" s="136"/>
    </row>
    <row r="195" spans="2:5" ht="15" x14ac:dyDescent="0.2">
      <c r="B195" s="11" t="s">
        <v>195</v>
      </c>
      <c r="C195" s="15" t="str">
        <f>IF('Casework Level II'!J17&gt;0,'Casework Level II'!J17," ")</f>
        <v xml:space="preserve"> </v>
      </c>
      <c r="E195" s="136"/>
    </row>
    <row r="196" spans="2:5" ht="15" x14ac:dyDescent="0.2">
      <c r="B196" s="11" t="s">
        <v>196</v>
      </c>
      <c r="C196" s="15" t="str">
        <f>IF('Casework Level II'!J18&gt;0,'Casework Level II'!J18," ")</f>
        <v xml:space="preserve"> </v>
      </c>
      <c r="E196" s="136"/>
    </row>
    <row r="197" spans="2:5" ht="15" x14ac:dyDescent="0.2">
      <c r="B197" s="11" t="s">
        <v>197</v>
      </c>
      <c r="C197" s="15" t="str">
        <f>IF('Casework Level II'!J19&gt;0,'Casework Level II'!J19," ")</f>
        <v xml:space="preserve"> </v>
      </c>
      <c r="E197" s="136"/>
    </row>
    <row r="198" spans="2:5" ht="15" x14ac:dyDescent="0.2">
      <c r="B198" s="11" t="s">
        <v>198</v>
      </c>
      <c r="C198" s="15" t="str">
        <f>IF('Casework Level II'!J20&gt;0,'Casework Level II'!J20," ")</f>
        <v xml:space="preserve"> </v>
      </c>
      <c r="E198" s="136"/>
    </row>
    <row r="199" spans="2:5" ht="15" x14ac:dyDescent="0.2">
      <c r="B199" s="11" t="s">
        <v>199</v>
      </c>
      <c r="C199" s="15" t="str">
        <f>IF('Casework Level II'!J21&gt;0,'Casework Level II'!J21," ")</f>
        <v xml:space="preserve"> </v>
      </c>
      <c r="E199" s="136"/>
    </row>
    <row r="200" spans="2:5" ht="15" x14ac:dyDescent="0.2">
      <c r="B200" s="11" t="s">
        <v>200</v>
      </c>
      <c r="C200" s="15" t="str">
        <f>IF('Casework Level II'!J22&gt;0,'Casework Level II'!J22," ")</f>
        <v xml:space="preserve"> </v>
      </c>
      <c r="E200" s="136"/>
    </row>
    <row r="201" spans="2:5" ht="15" x14ac:dyDescent="0.2">
      <c r="B201" s="11" t="s">
        <v>201</v>
      </c>
      <c r="C201" s="15" t="str">
        <f>IF('Casework Level II'!K2&gt;0,'Casework Level II'!K2," ")</f>
        <v xml:space="preserve"> </v>
      </c>
      <c r="E201" s="136"/>
    </row>
    <row r="202" spans="2:5" ht="15" x14ac:dyDescent="0.2">
      <c r="B202" s="11" t="s">
        <v>202</v>
      </c>
      <c r="C202" s="15" t="str">
        <f>IF('Casework Level II'!K3&gt;0,'Casework Level II'!K3," ")</f>
        <v xml:space="preserve"> </v>
      </c>
      <c r="E202" s="136"/>
    </row>
    <row r="203" spans="2:5" ht="15" x14ac:dyDescent="0.2">
      <c r="B203" s="11" t="s">
        <v>203</v>
      </c>
      <c r="C203" s="15" t="str">
        <f>IF('Casework Level II'!K4&gt;0,'Casework Level II'!K4," ")</f>
        <v xml:space="preserve"> </v>
      </c>
      <c r="E203" s="136"/>
    </row>
    <row r="204" spans="2:5" ht="15" x14ac:dyDescent="0.2">
      <c r="B204" s="11" t="s">
        <v>204</v>
      </c>
      <c r="C204" s="15" t="str">
        <f>IF('Casework Level II'!K5&gt;0,'Casework Level II'!K5," ")</f>
        <v xml:space="preserve"> </v>
      </c>
      <c r="E204" s="136"/>
    </row>
    <row r="205" spans="2:5" ht="15" x14ac:dyDescent="0.2">
      <c r="B205" s="11" t="s">
        <v>205</v>
      </c>
      <c r="C205" s="15" t="str">
        <f>IF('Casework Level II'!K6&gt;0,'Casework Level II'!K6," ")</f>
        <v xml:space="preserve"> </v>
      </c>
      <c r="E205" s="136"/>
    </row>
    <row r="206" spans="2:5" ht="15" x14ac:dyDescent="0.2">
      <c r="B206" s="11" t="s">
        <v>206</v>
      </c>
      <c r="C206" s="15" t="str">
        <f>IF('Casework Level II'!K7&gt;0,'Casework Level II'!K7," ")</f>
        <v xml:space="preserve"> </v>
      </c>
      <c r="E206" s="136"/>
    </row>
    <row r="207" spans="2:5" ht="15" x14ac:dyDescent="0.2">
      <c r="B207" s="11" t="s">
        <v>207</v>
      </c>
      <c r="C207" s="15" t="str">
        <f>IF('Casework Level II'!K8&gt;0,'Casework Level II'!K8," ")</f>
        <v xml:space="preserve"> </v>
      </c>
      <c r="E207" s="136"/>
    </row>
    <row r="208" spans="2:5" ht="15" x14ac:dyDescent="0.2">
      <c r="B208" s="11" t="s">
        <v>208</v>
      </c>
      <c r="C208" s="15" t="str">
        <f>IF('Casework Level II'!K9&gt;0,'Casework Level II'!K9," ")</f>
        <v xml:space="preserve"> </v>
      </c>
      <c r="E208" s="136"/>
    </row>
    <row r="209" spans="2:5" ht="15" x14ac:dyDescent="0.2">
      <c r="B209" s="11" t="s">
        <v>209</v>
      </c>
      <c r="C209" s="15" t="str">
        <f>IF('Casework Level II'!K10&gt;0,'Casework Level II'!K10," ")</f>
        <v xml:space="preserve"> </v>
      </c>
      <c r="E209" s="136"/>
    </row>
    <row r="210" spans="2:5" ht="15" x14ac:dyDescent="0.2">
      <c r="B210" s="11" t="s">
        <v>210</v>
      </c>
      <c r="C210" s="15" t="str">
        <f>IF('Casework Level II'!K11&gt;0,'Casework Level II'!K11," ")</f>
        <v xml:space="preserve"> </v>
      </c>
      <c r="E210" s="136"/>
    </row>
    <row r="211" spans="2:5" ht="15" x14ac:dyDescent="0.2">
      <c r="B211" s="11" t="s">
        <v>211</v>
      </c>
      <c r="C211" s="15" t="str">
        <f>IF('Casework Level II'!K12&gt;0,'Casework Level II'!K12," ")</f>
        <v xml:space="preserve"> </v>
      </c>
      <c r="E211" s="136"/>
    </row>
    <row r="212" spans="2:5" ht="15" x14ac:dyDescent="0.2">
      <c r="B212" s="11" t="s">
        <v>212</v>
      </c>
      <c r="C212" s="15" t="str">
        <f>IF('Casework Level II'!K13&gt;0,'Casework Level II'!K13," ")</f>
        <v xml:space="preserve"> </v>
      </c>
      <c r="E212" s="136"/>
    </row>
    <row r="213" spans="2:5" ht="15" x14ac:dyDescent="0.2">
      <c r="B213" s="11" t="s">
        <v>213</v>
      </c>
      <c r="C213" s="15" t="str">
        <f>IF('Casework Level II'!K14&gt;0,'Casework Level II'!K14," ")</f>
        <v xml:space="preserve"> </v>
      </c>
      <c r="E213" s="136"/>
    </row>
    <row r="214" spans="2:5" ht="15" x14ac:dyDescent="0.2">
      <c r="B214" s="11" t="s">
        <v>214</v>
      </c>
      <c r="C214" s="15" t="str">
        <f>IF('Casework Level II'!K15&gt;0,'Casework Level II'!K15," ")</f>
        <v xml:space="preserve"> </v>
      </c>
      <c r="E214" s="136"/>
    </row>
    <row r="215" spans="2:5" ht="15" x14ac:dyDescent="0.2">
      <c r="B215" s="11" t="s">
        <v>215</v>
      </c>
      <c r="C215" s="15" t="str">
        <f>IF('Casework Level II'!K16&gt;0,'Casework Level II'!K16," ")</f>
        <v xml:space="preserve"> </v>
      </c>
      <c r="E215" s="136"/>
    </row>
    <row r="216" spans="2:5" ht="15" x14ac:dyDescent="0.2">
      <c r="B216" s="11" t="s">
        <v>216</v>
      </c>
      <c r="C216" s="15" t="str">
        <f>IF('Casework Level II'!K17&gt;0,'Casework Level II'!K17," ")</f>
        <v xml:space="preserve"> </v>
      </c>
      <c r="E216" s="136"/>
    </row>
    <row r="217" spans="2:5" ht="15" x14ac:dyDescent="0.2">
      <c r="B217" s="11" t="s">
        <v>217</v>
      </c>
      <c r="C217" s="15" t="str">
        <f>IF('Casework Level II'!K18&gt;0,'Casework Level II'!K18," ")</f>
        <v xml:space="preserve"> </v>
      </c>
      <c r="E217" s="136"/>
    </row>
    <row r="218" spans="2:5" ht="15" x14ac:dyDescent="0.2">
      <c r="B218" s="11" t="s">
        <v>218</v>
      </c>
      <c r="C218" s="15" t="str">
        <f>IF('Casework Level II'!K19&gt;0,'Casework Level II'!K19," ")</f>
        <v xml:space="preserve"> </v>
      </c>
      <c r="E218" s="136"/>
    </row>
    <row r="219" spans="2:5" ht="15" x14ac:dyDescent="0.2">
      <c r="B219" s="11" t="s">
        <v>219</v>
      </c>
      <c r="C219" s="15" t="str">
        <f>IF('Casework Level II'!K20&gt;0,'Casework Level II'!K20," ")</f>
        <v xml:space="preserve"> </v>
      </c>
      <c r="E219" s="136"/>
    </row>
    <row r="220" spans="2:5" ht="15" x14ac:dyDescent="0.2">
      <c r="B220" s="11" t="s">
        <v>220</v>
      </c>
      <c r="C220" s="15" t="str">
        <f>IF('Casework Level II'!K21&gt;0,'Casework Level II'!K21," ")</f>
        <v xml:space="preserve"> </v>
      </c>
      <c r="E220" s="136"/>
    </row>
    <row r="221" spans="2:5" ht="15" x14ac:dyDescent="0.2">
      <c r="B221" s="11" t="s">
        <v>221</v>
      </c>
      <c r="C221" s="15" t="str">
        <f>IF('Casework Level II'!K22&gt;0,'Casework Level II'!K22," ")</f>
        <v xml:space="preserve"> </v>
      </c>
      <c r="E221" s="136"/>
    </row>
    <row r="222" spans="2:5" ht="15" x14ac:dyDescent="0.2">
      <c r="B222" s="11" t="s">
        <v>222</v>
      </c>
      <c r="C222" s="15" t="str">
        <f>IF('Casework Level II'!L2&gt;0,'Casework Level II'!L2," ")</f>
        <v xml:space="preserve"> </v>
      </c>
      <c r="E222" s="136"/>
    </row>
    <row r="223" spans="2:5" ht="15" x14ac:dyDescent="0.2">
      <c r="B223" s="11" t="s">
        <v>223</v>
      </c>
      <c r="C223" s="15" t="str">
        <f>IF('Casework Level II'!L3&gt;0,'Casework Level II'!L3," ")</f>
        <v xml:space="preserve"> </v>
      </c>
      <c r="E223" s="136"/>
    </row>
    <row r="224" spans="2:5" ht="15" x14ac:dyDescent="0.2">
      <c r="B224" s="11" t="s">
        <v>224</v>
      </c>
      <c r="C224" s="15" t="str">
        <f>IF('Casework Level II'!L4&gt;0,'Casework Level II'!L4," ")</f>
        <v xml:space="preserve"> </v>
      </c>
      <c r="E224" s="136"/>
    </row>
    <row r="225" spans="2:5" ht="15" x14ac:dyDescent="0.2">
      <c r="B225" s="11" t="s">
        <v>225</v>
      </c>
      <c r="C225" s="15" t="str">
        <f>IF('Casework Level II'!L5&gt;0,'Casework Level II'!L5," ")</f>
        <v xml:space="preserve"> </v>
      </c>
      <c r="E225" s="136"/>
    </row>
    <row r="226" spans="2:5" ht="15" x14ac:dyDescent="0.2">
      <c r="B226" s="11" t="s">
        <v>226</v>
      </c>
      <c r="C226" s="15" t="str">
        <f>IF('Casework Level II'!L6&gt;0,'Casework Level II'!L6," ")</f>
        <v xml:space="preserve"> </v>
      </c>
      <c r="E226" s="136"/>
    </row>
    <row r="227" spans="2:5" ht="15" x14ac:dyDescent="0.2">
      <c r="B227" s="11" t="s">
        <v>227</v>
      </c>
      <c r="C227" s="15" t="str">
        <f>IF('Casework Level II'!L7&gt;0,'Casework Level II'!L7," ")</f>
        <v xml:space="preserve"> </v>
      </c>
      <c r="E227" s="136"/>
    </row>
    <row r="228" spans="2:5" ht="15" x14ac:dyDescent="0.2">
      <c r="B228" s="11" t="s">
        <v>228</v>
      </c>
      <c r="C228" s="15" t="str">
        <f>IF('Casework Level II'!L8&gt;0,'Casework Level II'!L8," ")</f>
        <v xml:space="preserve"> </v>
      </c>
      <c r="E228" s="136"/>
    </row>
    <row r="229" spans="2:5" ht="15" x14ac:dyDescent="0.2">
      <c r="B229" s="11" t="s">
        <v>229</v>
      </c>
      <c r="C229" s="15" t="str">
        <f>IF('Casework Level II'!L9&gt;0,'Casework Level II'!L9," ")</f>
        <v xml:space="preserve"> </v>
      </c>
      <c r="E229" s="136"/>
    </row>
    <row r="230" spans="2:5" ht="15" x14ac:dyDescent="0.2">
      <c r="B230" s="11" t="s">
        <v>230</v>
      </c>
      <c r="C230" s="15" t="str">
        <f>IF('Casework Level II'!L10&gt;0,'Casework Level II'!L10," ")</f>
        <v xml:space="preserve"> </v>
      </c>
      <c r="E230" s="136"/>
    </row>
    <row r="231" spans="2:5" ht="15" x14ac:dyDescent="0.2">
      <c r="B231" s="11" t="s">
        <v>231</v>
      </c>
      <c r="C231" s="15" t="str">
        <f>IF('Casework Level II'!L11&gt;0,'Casework Level II'!L11," ")</f>
        <v xml:space="preserve"> </v>
      </c>
      <c r="E231" s="136"/>
    </row>
    <row r="232" spans="2:5" ht="15" x14ac:dyDescent="0.2">
      <c r="B232" s="11" t="s">
        <v>232</v>
      </c>
      <c r="C232" s="15" t="str">
        <f>IF('Casework Level II'!L12&gt;0,'Casework Level II'!L12," ")</f>
        <v xml:space="preserve"> </v>
      </c>
      <c r="E232" s="136"/>
    </row>
    <row r="233" spans="2:5" ht="15" x14ac:dyDescent="0.2">
      <c r="B233" s="11" t="s">
        <v>233</v>
      </c>
      <c r="C233" s="15" t="str">
        <f>IF('Casework Level II'!L13&gt;0,'Casework Level II'!L13," ")</f>
        <v xml:space="preserve"> </v>
      </c>
      <c r="E233" s="136"/>
    </row>
    <row r="234" spans="2:5" ht="15" x14ac:dyDescent="0.2">
      <c r="B234" s="11" t="s">
        <v>234</v>
      </c>
      <c r="C234" s="15" t="str">
        <f>IF('Casework Level II'!L14&gt;0,'Casework Level II'!L14," ")</f>
        <v xml:space="preserve"> </v>
      </c>
      <c r="E234" s="136"/>
    </row>
    <row r="235" spans="2:5" ht="15" x14ac:dyDescent="0.2">
      <c r="B235" s="11" t="s">
        <v>235</v>
      </c>
      <c r="C235" s="15" t="str">
        <f>IF('Casework Level II'!L15&gt;0,'Casework Level II'!L15," ")</f>
        <v xml:space="preserve"> </v>
      </c>
      <c r="E235" s="136"/>
    </row>
    <row r="236" spans="2:5" ht="15" x14ac:dyDescent="0.2">
      <c r="B236" s="11" t="s">
        <v>236</v>
      </c>
      <c r="C236" s="15" t="str">
        <f>IF('Casework Level II'!L16&gt;0,'Casework Level II'!L16," ")</f>
        <v xml:space="preserve"> </v>
      </c>
      <c r="E236" s="136"/>
    </row>
    <row r="237" spans="2:5" ht="15" x14ac:dyDescent="0.2">
      <c r="B237" s="11" t="s">
        <v>237</v>
      </c>
      <c r="C237" s="15" t="str">
        <f>IF('Casework Level II'!L17&gt;0,'Casework Level II'!L17," ")</f>
        <v xml:space="preserve"> </v>
      </c>
      <c r="E237" s="136"/>
    </row>
    <row r="238" spans="2:5" ht="15" x14ac:dyDescent="0.2">
      <c r="B238" s="11" t="s">
        <v>238</v>
      </c>
      <c r="C238" s="15" t="str">
        <f>IF('Casework Level II'!L18&gt;0,'Casework Level II'!L18," ")</f>
        <v xml:space="preserve"> </v>
      </c>
      <c r="E238" s="136"/>
    </row>
    <row r="239" spans="2:5" ht="15" x14ac:dyDescent="0.2">
      <c r="B239" s="11" t="s">
        <v>239</v>
      </c>
      <c r="C239" s="15" t="str">
        <f>IF('Casework Level II'!L19&gt;0,'Casework Level II'!L19," ")</f>
        <v xml:space="preserve"> </v>
      </c>
      <c r="E239" s="136"/>
    </row>
    <row r="240" spans="2:5" ht="15" x14ac:dyDescent="0.2">
      <c r="B240" s="11" t="s">
        <v>240</v>
      </c>
      <c r="C240" s="15" t="str">
        <f>IF('Casework Level II'!L20&gt;0,'Casework Level II'!L20," ")</f>
        <v xml:space="preserve"> </v>
      </c>
      <c r="E240" s="136"/>
    </row>
    <row r="241" spans="2:7" ht="15" x14ac:dyDescent="0.2">
      <c r="B241" s="11" t="s">
        <v>241</v>
      </c>
      <c r="C241" s="15" t="str">
        <f>IF('Casework Level II'!L21&gt;0,'Casework Level II'!L21," ")</f>
        <v xml:space="preserve"> </v>
      </c>
      <c r="E241" s="136"/>
    </row>
    <row r="242" spans="2:7" ht="15" x14ac:dyDescent="0.2">
      <c r="B242" s="11" t="s">
        <v>242</v>
      </c>
      <c r="C242" s="15" t="str">
        <f>IF('Casework Level II'!L22&gt;0,'Casework Level II'!L22," ")</f>
        <v xml:space="preserve"> </v>
      </c>
      <c r="E242" s="136"/>
    </row>
    <row r="243" spans="2:7" ht="15" x14ac:dyDescent="0.2">
      <c r="B243" s="11" t="s">
        <v>243</v>
      </c>
      <c r="C243" s="16">
        <f>'Casework Level II'!T2</f>
        <v>0</v>
      </c>
      <c r="E243" s="137"/>
      <c r="F243" s="11"/>
      <c r="G243" s="16"/>
    </row>
    <row r="244" spans="2:7" ht="15" x14ac:dyDescent="0.2">
      <c r="B244" s="11" t="s">
        <v>244</v>
      </c>
      <c r="C244" s="16">
        <f>'Casework Level II'!T3</f>
        <v>0</v>
      </c>
      <c r="E244" s="137"/>
      <c r="F244" s="11"/>
      <c r="G244" s="16"/>
    </row>
    <row r="245" spans="2:7" ht="15" x14ac:dyDescent="0.2">
      <c r="B245" s="11" t="s">
        <v>245</v>
      </c>
      <c r="C245" s="16">
        <f>'Casework Level II'!T4</f>
        <v>0</v>
      </c>
      <c r="E245" s="137"/>
      <c r="F245" s="11"/>
      <c r="G245" s="16"/>
    </row>
    <row r="246" spans="2:7" ht="15" x14ac:dyDescent="0.2">
      <c r="B246" s="11" t="s">
        <v>246</v>
      </c>
      <c r="C246" s="16">
        <f>'Casework Level II'!T5</f>
        <v>0</v>
      </c>
      <c r="E246" s="137"/>
      <c r="F246" s="11"/>
      <c r="G246" s="16"/>
    </row>
    <row r="247" spans="2:7" ht="15" x14ac:dyDescent="0.2">
      <c r="B247" s="11" t="s">
        <v>247</v>
      </c>
      <c r="C247" s="16">
        <f>'Casework Level II'!T6</f>
        <v>0</v>
      </c>
      <c r="E247" s="137"/>
      <c r="F247" s="11"/>
      <c r="G247" s="16"/>
    </row>
    <row r="248" spans="2:7" ht="15" x14ac:dyDescent="0.2">
      <c r="B248" s="11" t="s">
        <v>248</v>
      </c>
      <c r="C248" s="16">
        <f>'Casework Level II'!T7</f>
        <v>0</v>
      </c>
      <c r="E248" s="137"/>
      <c r="F248" s="11"/>
      <c r="G248" s="16"/>
    </row>
    <row r="249" spans="2:7" ht="15" x14ac:dyDescent="0.2">
      <c r="B249" s="11" t="s">
        <v>249</v>
      </c>
      <c r="C249" s="16">
        <f>'Casework Level II'!T8</f>
        <v>0</v>
      </c>
      <c r="E249" s="137"/>
      <c r="F249" s="11"/>
      <c r="G249" s="16"/>
    </row>
    <row r="250" spans="2:7" ht="15" x14ac:dyDescent="0.2">
      <c r="B250" s="11" t="s">
        <v>250</v>
      </c>
      <c r="C250" s="16">
        <f>'Casework Level II'!T9</f>
        <v>0</v>
      </c>
      <c r="E250" s="137"/>
      <c r="F250" s="11"/>
      <c r="G250" s="16"/>
    </row>
    <row r="251" spans="2:7" ht="15" x14ac:dyDescent="0.2">
      <c r="B251" s="11" t="s">
        <v>251</v>
      </c>
      <c r="C251" s="16">
        <f>'Casework Level II'!T10</f>
        <v>0</v>
      </c>
      <c r="E251" s="137"/>
      <c r="F251" s="11"/>
      <c r="G251" s="16"/>
    </row>
    <row r="252" spans="2:7" ht="15" x14ac:dyDescent="0.2">
      <c r="B252" s="11" t="s">
        <v>252</v>
      </c>
      <c r="C252" s="16">
        <f>'Casework Level II'!T11</f>
        <v>0</v>
      </c>
      <c r="E252" s="137"/>
      <c r="F252" s="11"/>
      <c r="G252" s="16"/>
    </row>
    <row r="253" spans="2:7" ht="15" x14ac:dyDescent="0.2">
      <c r="B253" s="11" t="s">
        <v>253</v>
      </c>
      <c r="C253" s="16">
        <f>'Casework Level II'!T12</f>
        <v>0</v>
      </c>
      <c r="E253" s="137"/>
      <c r="F253" s="11"/>
      <c r="G253" s="16"/>
    </row>
    <row r="254" spans="2:7" ht="15" x14ac:dyDescent="0.2">
      <c r="B254" s="11" t="s">
        <v>254</v>
      </c>
      <c r="C254" s="16">
        <f>'Casework Level II'!T13</f>
        <v>0</v>
      </c>
      <c r="E254" s="137"/>
      <c r="F254" s="11"/>
      <c r="G254" s="16"/>
    </row>
    <row r="255" spans="2:7" ht="15" x14ac:dyDescent="0.2">
      <c r="B255" s="11" t="s">
        <v>255</v>
      </c>
      <c r="C255" s="16">
        <f>'Casework Level II'!T14</f>
        <v>0</v>
      </c>
      <c r="E255" s="137"/>
      <c r="F255" s="11"/>
      <c r="G255" s="16"/>
    </row>
    <row r="256" spans="2:7" ht="15" x14ac:dyDescent="0.2">
      <c r="B256" s="11" t="s">
        <v>256</v>
      </c>
      <c r="C256" s="16">
        <f>'Casework Level II'!T15</f>
        <v>0</v>
      </c>
      <c r="E256" s="137"/>
      <c r="F256" s="11"/>
      <c r="G256" s="16"/>
    </row>
    <row r="257" spans="2:7" ht="15" x14ac:dyDescent="0.2">
      <c r="B257" s="11" t="s">
        <v>257</v>
      </c>
      <c r="C257" s="16">
        <f>'Casework Level II'!T16</f>
        <v>0</v>
      </c>
      <c r="E257" s="137"/>
      <c r="F257" s="11"/>
      <c r="G257" s="16"/>
    </row>
    <row r="258" spans="2:7" ht="15" x14ac:dyDescent="0.2">
      <c r="B258" s="11" t="s">
        <v>258</v>
      </c>
      <c r="C258" s="16">
        <f>'Casework Level II'!T17</f>
        <v>0</v>
      </c>
      <c r="E258" s="137"/>
      <c r="F258" s="11"/>
      <c r="G258" s="16"/>
    </row>
    <row r="259" spans="2:7" ht="15" x14ac:dyDescent="0.2">
      <c r="B259" s="11" t="s">
        <v>259</v>
      </c>
      <c r="C259" s="16">
        <f>'Casework Level II'!T18</f>
        <v>0</v>
      </c>
      <c r="E259" s="137"/>
      <c r="F259" s="11"/>
      <c r="G259" s="16"/>
    </row>
    <row r="260" spans="2:7" ht="15" x14ac:dyDescent="0.2">
      <c r="B260" s="11" t="s">
        <v>260</v>
      </c>
      <c r="C260" s="16">
        <f>'Casework Level II'!T19</f>
        <v>0</v>
      </c>
      <c r="E260" s="137"/>
      <c r="F260" s="11"/>
      <c r="G260" s="16"/>
    </row>
    <row r="261" spans="2:7" ht="15" x14ac:dyDescent="0.2">
      <c r="B261" s="11" t="s">
        <v>261</v>
      </c>
      <c r="C261" s="16">
        <f>'Casework Level II'!T20</f>
        <v>0</v>
      </c>
      <c r="E261" s="137"/>
      <c r="F261" s="11"/>
      <c r="G261" s="16"/>
    </row>
    <row r="262" spans="2:7" ht="15" x14ac:dyDescent="0.2">
      <c r="B262" s="11" t="s">
        <v>262</v>
      </c>
      <c r="C262" s="16">
        <f>'Casework Level II'!T21</f>
        <v>0</v>
      </c>
      <c r="E262" s="138"/>
      <c r="F262" s="11"/>
      <c r="G262" s="16"/>
    </row>
    <row r="263" spans="2:7" ht="15" x14ac:dyDescent="0.2">
      <c r="B263" s="11" t="s">
        <v>263</v>
      </c>
      <c r="C263" s="16">
        <f>'Casework Level II'!T22</f>
        <v>0</v>
      </c>
      <c r="E263" s="137"/>
      <c r="F263" s="11"/>
      <c r="G263" s="16"/>
    </row>
    <row r="264" spans="2:7" ht="15" x14ac:dyDescent="0.2">
      <c r="B264" s="11" t="s">
        <v>264</v>
      </c>
      <c r="C264" s="16" t="str">
        <f>IF('Casework Level II'!N4&gt;0,'Casework Level II'!N4," ")</f>
        <v xml:space="preserve"> </v>
      </c>
      <c r="E264" s="137"/>
      <c r="F264" s="11"/>
      <c r="G264" s="16"/>
    </row>
    <row r="265" spans="2:7" ht="15" x14ac:dyDescent="0.2">
      <c r="B265" s="11" t="s">
        <v>265</v>
      </c>
      <c r="C265" s="16" t="str">
        <f>IF('Casework Level II'!O5&gt;0,'Casework Level II'!O5," ")</f>
        <v xml:space="preserve"> </v>
      </c>
      <c r="E265" s="137"/>
      <c r="F265" s="11"/>
      <c r="G265" s="16"/>
    </row>
    <row r="266" spans="2:7" ht="15" x14ac:dyDescent="0.2">
      <c r="B266" s="11" t="s">
        <v>266</v>
      </c>
      <c r="C266" s="16" t="str">
        <f>IF('Casework Level II'!P6&gt;0,'Casework Level II'!P6," ")</f>
        <v xml:space="preserve"> </v>
      </c>
      <c r="E266" s="137"/>
      <c r="F266" s="11"/>
      <c r="G266" s="16"/>
    </row>
    <row r="267" spans="2:7" ht="15" x14ac:dyDescent="0.2">
      <c r="B267" s="11" t="s">
        <v>267</v>
      </c>
      <c r="C267" s="16" t="str">
        <f>IF('Casework Level II'!Q6&gt;0,'Casework Level II'!Q6," ")</f>
        <v xml:space="preserve"> </v>
      </c>
      <c r="E267" s="137"/>
      <c r="F267" s="11"/>
      <c r="G267" s="16"/>
    </row>
    <row r="268" spans="2:7" ht="15" x14ac:dyDescent="0.2">
      <c r="B268" s="11" t="s">
        <v>268</v>
      </c>
      <c r="C268" s="13">
        <f>'Summary Measures'!C2</f>
        <v>0</v>
      </c>
    </row>
    <row r="269" spans="2:7" ht="15" x14ac:dyDescent="0.2">
      <c r="B269" s="11" t="s">
        <v>269</v>
      </c>
      <c r="C269" s="13">
        <f>'Summary Measures'!C3</f>
        <v>0</v>
      </c>
    </row>
    <row r="270" spans="2:7" ht="15" x14ac:dyDescent="0.2">
      <c r="B270" s="11" t="s">
        <v>270</v>
      </c>
      <c r="C270" s="13">
        <f>'Summary Measures'!C4</f>
        <v>0</v>
      </c>
    </row>
    <row r="271" spans="2:7" ht="15" x14ac:dyDescent="0.2">
      <c r="B271" s="11" t="s">
        <v>271</v>
      </c>
      <c r="C271" s="13">
        <f>'Summary Measures'!C5</f>
        <v>0</v>
      </c>
    </row>
    <row r="272" spans="2:7" ht="15" x14ac:dyDescent="0.2">
      <c r="B272" s="11" t="s">
        <v>272</v>
      </c>
      <c r="C272" s="13">
        <f>'Summary Measures'!C6</f>
        <v>0</v>
      </c>
    </row>
    <row r="273" spans="2:3" ht="15" x14ac:dyDescent="0.2">
      <c r="B273" s="11" t="s">
        <v>273</v>
      </c>
      <c r="C273" s="13">
        <f>'Summary Measures'!C7</f>
        <v>0</v>
      </c>
    </row>
    <row r="274" spans="2:3" ht="15" x14ac:dyDescent="0.2">
      <c r="B274" s="11" t="s">
        <v>274</v>
      </c>
      <c r="C274" s="13">
        <f>'Summary Measures'!C8</f>
        <v>0</v>
      </c>
    </row>
    <row r="275" spans="2:3" ht="15" x14ac:dyDescent="0.2">
      <c r="B275" s="11" t="s">
        <v>275</v>
      </c>
      <c r="C275" s="13">
        <f>'Summary Measures'!C9</f>
        <v>0</v>
      </c>
    </row>
    <row r="276" spans="2:3" ht="15" x14ac:dyDescent="0.2">
      <c r="B276" s="11" t="s">
        <v>276</v>
      </c>
      <c r="C276" s="13">
        <f>'Summary Measures'!C10</f>
        <v>0</v>
      </c>
    </row>
    <row r="277" spans="2:3" ht="15" x14ac:dyDescent="0.2">
      <c r="B277" s="11" t="s">
        <v>277</v>
      </c>
      <c r="C277" s="13">
        <f>'Summary Measures'!C11</f>
        <v>0</v>
      </c>
    </row>
    <row r="278" spans="2:3" ht="15" x14ac:dyDescent="0.2">
      <c r="B278" s="11" t="s">
        <v>278</v>
      </c>
      <c r="C278" s="13">
        <f>'Summary Measures'!C12</f>
        <v>0</v>
      </c>
    </row>
    <row r="279" spans="2:3" ht="15" x14ac:dyDescent="0.2">
      <c r="B279" s="11" t="s">
        <v>279</v>
      </c>
      <c r="C279" s="13">
        <f>'Summary Measures'!C13</f>
        <v>0</v>
      </c>
    </row>
    <row r="280" spans="2:3" ht="15" x14ac:dyDescent="0.2">
      <c r="B280" s="11" t="s">
        <v>280</v>
      </c>
      <c r="C280" s="13">
        <f>'Summary Measures'!C14</f>
        <v>0</v>
      </c>
    </row>
    <row r="281" spans="2:3" ht="15" x14ac:dyDescent="0.2">
      <c r="B281" s="11" t="s">
        <v>281</v>
      </c>
      <c r="C281" s="13">
        <f>'Summary Measures'!C15</f>
        <v>0</v>
      </c>
    </row>
    <row r="282" spans="2:3" ht="15" x14ac:dyDescent="0.2">
      <c r="B282" s="11" t="s">
        <v>282</v>
      </c>
      <c r="C282" s="13">
        <f>'Summary Measures'!C16</f>
        <v>0</v>
      </c>
    </row>
    <row r="283" spans="2:3" ht="15" x14ac:dyDescent="0.2">
      <c r="B283" s="11" t="s">
        <v>283</v>
      </c>
      <c r="C283" s="13">
        <f>'Summary Measures'!C17</f>
        <v>0</v>
      </c>
    </row>
    <row r="284" spans="2:3" ht="15" x14ac:dyDescent="0.2">
      <c r="B284" s="11" t="s">
        <v>284</v>
      </c>
      <c r="C284" s="13">
        <f>'Summary Measures'!C18</f>
        <v>0</v>
      </c>
    </row>
    <row r="285" spans="2:3" ht="15" x14ac:dyDescent="0.2">
      <c r="B285" s="11" t="s">
        <v>285</v>
      </c>
      <c r="C285" s="13">
        <f>'Summary Measures'!C19</f>
        <v>0</v>
      </c>
    </row>
    <row r="286" spans="2:3" ht="15" x14ac:dyDescent="0.2">
      <c r="B286" s="11" t="s">
        <v>286</v>
      </c>
      <c r="C286" s="13">
        <f>'Summary Measures'!C20</f>
        <v>0</v>
      </c>
    </row>
    <row r="287" spans="2:3" ht="15" x14ac:dyDescent="0.2">
      <c r="B287" s="11" t="s">
        <v>287</v>
      </c>
      <c r="C287" s="13">
        <f>'Summary Measures'!C21</f>
        <v>0</v>
      </c>
    </row>
    <row r="288" spans="2:3" ht="15" x14ac:dyDescent="0.2">
      <c r="B288" s="11" t="s">
        <v>288</v>
      </c>
      <c r="C288" s="13">
        <f>'Summary Measures'!C22</f>
        <v>0</v>
      </c>
    </row>
    <row r="289" spans="2:3" ht="15" x14ac:dyDescent="0.2">
      <c r="B289" s="11" t="s">
        <v>289</v>
      </c>
      <c r="C289" s="13">
        <f>'Summary Measures'!D2</f>
        <v>0</v>
      </c>
    </row>
    <row r="290" spans="2:3" ht="15" x14ac:dyDescent="0.2">
      <c r="B290" s="11" t="s">
        <v>290</v>
      </c>
      <c r="C290" s="13">
        <f>'Summary Measures'!D3</f>
        <v>0</v>
      </c>
    </row>
    <row r="291" spans="2:3" ht="15" x14ac:dyDescent="0.2">
      <c r="B291" s="11" t="s">
        <v>291</v>
      </c>
      <c r="C291" s="13">
        <f>'Summary Measures'!D4</f>
        <v>0</v>
      </c>
    </row>
    <row r="292" spans="2:3" ht="15" x14ac:dyDescent="0.2">
      <c r="B292" s="11" t="s">
        <v>292</v>
      </c>
      <c r="C292" s="13">
        <f>'Summary Measures'!D5</f>
        <v>0</v>
      </c>
    </row>
    <row r="293" spans="2:3" ht="15" x14ac:dyDescent="0.2">
      <c r="B293" s="11" t="s">
        <v>293</v>
      </c>
      <c r="C293" s="13">
        <f>'Summary Measures'!D6</f>
        <v>0</v>
      </c>
    </row>
    <row r="294" spans="2:3" ht="15" x14ac:dyDescent="0.2">
      <c r="B294" s="11" t="s">
        <v>294</v>
      </c>
      <c r="C294" s="13">
        <f>'Summary Measures'!D7</f>
        <v>0</v>
      </c>
    </row>
    <row r="295" spans="2:3" ht="15" x14ac:dyDescent="0.2">
      <c r="B295" s="11" t="s">
        <v>295</v>
      </c>
      <c r="C295" s="13">
        <f>'Summary Measures'!D8</f>
        <v>0</v>
      </c>
    </row>
    <row r="296" spans="2:3" ht="15" x14ac:dyDescent="0.2">
      <c r="B296" s="11" t="s">
        <v>296</v>
      </c>
      <c r="C296" s="13">
        <f>'Summary Measures'!D9</f>
        <v>0</v>
      </c>
    </row>
    <row r="297" spans="2:3" ht="15" x14ac:dyDescent="0.2">
      <c r="B297" s="11" t="s">
        <v>297</v>
      </c>
      <c r="C297" s="13">
        <f>'Summary Measures'!D10</f>
        <v>0</v>
      </c>
    </row>
    <row r="298" spans="2:3" ht="15" x14ac:dyDescent="0.2">
      <c r="B298" s="11" t="s">
        <v>298</v>
      </c>
      <c r="C298" s="13">
        <f>'Summary Measures'!D11</f>
        <v>0</v>
      </c>
    </row>
    <row r="299" spans="2:3" ht="15" x14ac:dyDescent="0.2">
      <c r="B299" s="11" t="s">
        <v>299</v>
      </c>
      <c r="C299" s="13">
        <f>'Summary Measures'!D12</f>
        <v>0</v>
      </c>
    </row>
    <row r="300" spans="2:3" ht="15" x14ac:dyDescent="0.2">
      <c r="B300" s="11" t="s">
        <v>300</v>
      </c>
      <c r="C300" s="13">
        <f>'Summary Measures'!D13</f>
        <v>0</v>
      </c>
    </row>
    <row r="301" spans="2:3" ht="15" x14ac:dyDescent="0.2">
      <c r="B301" s="11" t="s">
        <v>301</v>
      </c>
      <c r="C301" s="13">
        <f>'Summary Measures'!D14</f>
        <v>0</v>
      </c>
    </row>
    <row r="302" spans="2:3" ht="15" x14ac:dyDescent="0.2">
      <c r="B302" s="11" t="s">
        <v>302</v>
      </c>
      <c r="C302" s="13">
        <f>'Summary Measures'!D15</f>
        <v>0</v>
      </c>
    </row>
    <row r="303" spans="2:3" ht="15" x14ac:dyDescent="0.2">
      <c r="B303" s="11" t="s">
        <v>303</v>
      </c>
      <c r="C303" s="13">
        <f>'Summary Measures'!D16</f>
        <v>0</v>
      </c>
    </row>
    <row r="304" spans="2:3" ht="15" x14ac:dyDescent="0.2">
      <c r="B304" s="11" t="s">
        <v>304</v>
      </c>
      <c r="C304" s="13">
        <f>'Summary Measures'!D17</f>
        <v>0</v>
      </c>
    </row>
    <row r="305" spans="2:3" ht="15" x14ac:dyDescent="0.2">
      <c r="B305" s="11" t="s">
        <v>305</v>
      </c>
      <c r="C305" s="13">
        <f>'Summary Measures'!D18</f>
        <v>0</v>
      </c>
    </row>
    <row r="306" spans="2:3" ht="15" x14ac:dyDescent="0.2">
      <c r="B306" s="11" t="s">
        <v>306</v>
      </c>
      <c r="C306" s="13">
        <f>'Summary Measures'!D19</f>
        <v>0</v>
      </c>
    </row>
    <row r="307" spans="2:3" ht="15" x14ac:dyDescent="0.2">
      <c r="B307" s="11" t="s">
        <v>307</v>
      </c>
      <c r="C307" s="13">
        <f>'Summary Measures'!D20</f>
        <v>0</v>
      </c>
    </row>
    <row r="308" spans="2:3" ht="15" x14ac:dyDescent="0.2">
      <c r="B308" s="11" t="s">
        <v>308</v>
      </c>
      <c r="C308" s="13">
        <f>'Summary Measures'!D21</f>
        <v>0</v>
      </c>
    </row>
    <row r="309" spans="2:3" ht="15" x14ac:dyDescent="0.2">
      <c r="B309" s="11" t="s">
        <v>309</v>
      </c>
      <c r="C309" s="13">
        <f>'Summary Measures'!D22</f>
        <v>0</v>
      </c>
    </row>
    <row r="310" spans="2:3" ht="15" x14ac:dyDescent="0.2">
      <c r="B310" s="11" t="s">
        <v>310</v>
      </c>
      <c r="C310" s="13">
        <f>'Summary Measures'!E2</f>
        <v>0</v>
      </c>
    </row>
    <row r="311" spans="2:3" ht="15" x14ac:dyDescent="0.2">
      <c r="B311" s="11" t="s">
        <v>311</v>
      </c>
      <c r="C311" s="13">
        <f>'Summary Measures'!E3</f>
        <v>0</v>
      </c>
    </row>
    <row r="312" spans="2:3" ht="15" x14ac:dyDescent="0.2">
      <c r="B312" s="11" t="s">
        <v>312</v>
      </c>
      <c r="C312" s="13">
        <f>'Summary Measures'!E4</f>
        <v>0</v>
      </c>
    </row>
    <row r="313" spans="2:3" ht="15" x14ac:dyDescent="0.2">
      <c r="B313" s="11" t="s">
        <v>313</v>
      </c>
      <c r="C313" s="13">
        <f>'Summary Measures'!E5</f>
        <v>0</v>
      </c>
    </row>
    <row r="314" spans="2:3" ht="15" x14ac:dyDescent="0.2">
      <c r="B314" s="11" t="s">
        <v>314</v>
      </c>
      <c r="C314" s="13">
        <f>'Summary Measures'!E6</f>
        <v>0</v>
      </c>
    </row>
    <row r="315" spans="2:3" ht="15" x14ac:dyDescent="0.2">
      <c r="B315" s="11" t="s">
        <v>315</v>
      </c>
      <c r="C315" s="13">
        <f>'Summary Measures'!E7</f>
        <v>0</v>
      </c>
    </row>
    <row r="316" spans="2:3" ht="15" x14ac:dyDescent="0.2">
      <c r="B316" s="11" t="s">
        <v>316</v>
      </c>
      <c r="C316" s="13">
        <f>'Summary Measures'!E8</f>
        <v>0</v>
      </c>
    </row>
    <row r="317" spans="2:3" ht="15" x14ac:dyDescent="0.2">
      <c r="B317" s="11" t="s">
        <v>317</v>
      </c>
      <c r="C317" s="13">
        <f>'Summary Measures'!E9</f>
        <v>0</v>
      </c>
    </row>
    <row r="318" spans="2:3" ht="15" x14ac:dyDescent="0.2">
      <c r="B318" s="11" t="s">
        <v>318</v>
      </c>
      <c r="C318" s="13">
        <f>'Summary Measures'!E10</f>
        <v>0</v>
      </c>
    </row>
    <row r="319" spans="2:3" ht="15" x14ac:dyDescent="0.2">
      <c r="B319" s="11" t="s">
        <v>319</v>
      </c>
      <c r="C319" s="13">
        <f>'Summary Measures'!E11</f>
        <v>0</v>
      </c>
    </row>
    <row r="320" spans="2:3" ht="15" x14ac:dyDescent="0.2">
      <c r="B320" s="11" t="s">
        <v>320</v>
      </c>
      <c r="C320" s="13">
        <f>'Summary Measures'!E12</f>
        <v>0</v>
      </c>
    </row>
    <row r="321" spans="2:3" ht="15" x14ac:dyDescent="0.2">
      <c r="B321" s="11" t="s">
        <v>321</v>
      </c>
      <c r="C321" s="13">
        <f>'Summary Measures'!E13</f>
        <v>0</v>
      </c>
    </row>
    <row r="322" spans="2:3" ht="15" x14ac:dyDescent="0.2">
      <c r="B322" s="11" t="s">
        <v>322</v>
      </c>
      <c r="C322" s="13">
        <f>'Summary Measures'!E14</f>
        <v>0</v>
      </c>
    </row>
    <row r="323" spans="2:3" ht="15" x14ac:dyDescent="0.2">
      <c r="B323" s="11" t="s">
        <v>323</v>
      </c>
      <c r="C323" s="13">
        <f>'Summary Measures'!E15</f>
        <v>0</v>
      </c>
    </row>
    <row r="324" spans="2:3" ht="15" x14ac:dyDescent="0.2">
      <c r="B324" s="11" t="s">
        <v>324</v>
      </c>
      <c r="C324" s="13">
        <f>'Summary Measures'!E16</f>
        <v>0</v>
      </c>
    </row>
    <row r="325" spans="2:3" ht="15" x14ac:dyDescent="0.2">
      <c r="B325" s="11" t="s">
        <v>325</v>
      </c>
      <c r="C325" s="13">
        <f>'Summary Measures'!E17</f>
        <v>0</v>
      </c>
    </row>
    <row r="326" spans="2:3" ht="15" x14ac:dyDescent="0.2">
      <c r="B326" s="11" t="s">
        <v>326</v>
      </c>
      <c r="C326" s="13">
        <f>'Summary Measures'!E18</f>
        <v>0</v>
      </c>
    </row>
    <row r="327" spans="2:3" ht="15" x14ac:dyDescent="0.2">
      <c r="B327" s="11" t="s">
        <v>327</v>
      </c>
      <c r="C327" s="13">
        <f>'Summary Measures'!E19</f>
        <v>0</v>
      </c>
    </row>
    <row r="328" spans="2:3" ht="15" x14ac:dyDescent="0.2">
      <c r="B328" s="11" t="s">
        <v>328</v>
      </c>
      <c r="C328" s="13">
        <f>'Summary Measures'!E20</f>
        <v>0</v>
      </c>
    </row>
    <row r="329" spans="2:3" ht="15" x14ac:dyDescent="0.2">
      <c r="B329" s="11" t="s">
        <v>329</v>
      </c>
      <c r="C329" s="13">
        <f>'Summary Measures'!E21</f>
        <v>0</v>
      </c>
    </row>
    <row r="330" spans="2:3" ht="15" x14ac:dyDescent="0.2">
      <c r="B330" s="11" t="s">
        <v>330</v>
      </c>
      <c r="C330" s="13">
        <f>'Summary Measures'!E22</f>
        <v>0</v>
      </c>
    </row>
    <row r="331" spans="2:3" ht="15" x14ac:dyDescent="0.2">
      <c r="B331" s="11" t="s">
        <v>331</v>
      </c>
      <c r="C331" s="13">
        <f>'Summary Measures'!F2</f>
        <v>0</v>
      </c>
    </row>
    <row r="332" spans="2:3" ht="15" x14ac:dyDescent="0.2">
      <c r="B332" s="11" t="s">
        <v>332</v>
      </c>
      <c r="C332" s="13">
        <f>'Summary Measures'!F3</f>
        <v>0</v>
      </c>
    </row>
    <row r="333" spans="2:3" ht="15" x14ac:dyDescent="0.2">
      <c r="B333" s="11" t="s">
        <v>333</v>
      </c>
      <c r="C333" s="13">
        <f>'Summary Measures'!F4</f>
        <v>0</v>
      </c>
    </row>
    <row r="334" spans="2:3" ht="15" x14ac:dyDescent="0.2">
      <c r="B334" s="11" t="s">
        <v>334</v>
      </c>
      <c r="C334" s="13">
        <f>'Summary Measures'!F5</f>
        <v>0</v>
      </c>
    </row>
    <row r="335" spans="2:3" ht="15" x14ac:dyDescent="0.2">
      <c r="B335" s="11" t="s">
        <v>335</v>
      </c>
      <c r="C335" s="13">
        <f>'Summary Measures'!F6</f>
        <v>0</v>
      </c>
    </row>
    <row r="336" spans="2:3" ht="15" x14ac:dyDescent="0.2">
      <c r="B336" s="11" t="s">
        <v>336</v>
      </c>
      <c r="C336" s="13">
        <f>'Summary Measures'!F7</f>
        <v>0</v>
      </c>
    </row>
    <row r="337" spans="2:3" ht="15" x14ac:dyDescent="0.2">
      <c r="B337" s="11" t="s">
        <v>337</v>
      </c>
      <c r="C337" s="13">
        <f>'Summary Measures'!F8</f>
        <v>0</v>
      </c>
    </row>
    <row r="338" spans="2:3" ht="15" x14ac:dyDescent="0.2">
      <c r="B338" s="11" t="s">
        <v>338</v>
      </c>
      <c r="C338" s="13">
        <f>'Summary Measures'!F9</f>
        <v>0</v>
      </c>
    </row>
    <row r="339" spans="2:3" ht="15" x14ac:dyDescent="0.2">
      <c r="B339" s="11" t="s">
        <v>339</v>
      </c>
      <c r="C339" s="13">
        <f>'Summary Measures'!F10</f>
        <v>0</v>
      </c>
    </row>
    <row r="340" spans="2:3" ht="15" x14ac:dyDescent="0.2">
      <c r="B340" s="11" t="s">
        <v>340</v>
      </c>
      <c r="C340" s="13">
        <f>'Summary Measures'!F11</f>
        <v>0</v>
      </c>
    </row>
    <row r="341" spans="2:3" ht="15" x14ac:dyDescent="0.2">
      <c r="B341" s="11" t="s">
        <v>341</v>
      </c>
      <c r="C341" s="13">
        <f>'Summary Measures'!F12</f>
        <v>0</v>
      </c>
    </row>
    <row r="342" spans="2:3" ht="15" x14ac:dyDescent="0.2">
      <c r="B342" s="11" t="s">
        <v>342</v>
      </c>
      <c r="C342" s="13">
        <f>'Summary Measures'!F13</f>
        <v>0</v>
      </c>
    </row>
    <row r="343" spans="2:3" ht="15" x14ac:dyDescent="0.2">
      <c r="B343" s="11" t="s">
        <v>343</v>
      </c>
      <c r="C343" s="13">
        <f>'Summary Measures'!F14</f>
        <v>0</v>
      </c>
    </row>
    <row r="344" spans="2:3" ht="15" x14ac:dyDescent="0.2">
      <c r="B344" s="11" t="s">
        <v>344</v>
      </c>
      <c r="C344" s="13">
        <f>'Summary Measures'!F15</f>
        <v>0</v>
      </c>
    </row>
    <row r="345" spans="2:3" ht="15" x14ac:dyDescent="0.2">
      <c r="B345" s="11" t="s">
        <v>345</v>
      </c>
      <c r="C345" s="13">
        <f>'Summary Measures'!F16</f>
        <v>0</v>
      </c>
    </row>
    <row r="346" spans="2:3" ht="15" x14ac:dyDescent="0.2">
      <c r="B346" s="11" t="s">
        <v>346</v>
      </c>
      <c r="C346" s="13">
        <f>'Summary Measures'!F17</f>
        <v>0</v>
      </c>
    </row>
    <row r="347" spans="2:3" ht="15" x14ac:dyDescent="0.2">
      <c r="B347" s="11" t="s">
        <v>347</v>
      </c>
      <c r="C347" s="13">
        <f>'Summary Measures'!F18</f>
        <v>0</v>
      </c>
    </row>
    <row r="348" spans="2:3" ht="15" x14ac:dyDescent="0.2">
      <c r="B348" s="11" t="s">
        <v>348</v>
      </c>
      <c r="C348" s="13">
        <f>'Summary Measures'!F19</f>
        <v>0</v>
      </c>
    </row>
    <row r="349" spans="2:3" ht="15" x14ac:dyDescent="0.2">
      <c r="B349" s="11" t="s">
        <v>349</v>
      </c>
      <c r="C349" s="13">
        <f>'Summary Measures'!F20</f>
        <v>0</v>
      </c>
    </row>
    <row r="350" spans="2:3" ht="15" x14ac:dyDescent="0.2">
      <c r="B350" s="11" t="s">
        <v>350</v>
      </c>
      <c r="C350" s="13">
        <f>'Summary Measures'!F21</f>
        <v>0</v>
      </c>
    </row>
    <row r="351" spans="2:3" ht="15" x14ac:dyDescent="0.2">
      <c r="B351" s="11" t="s">
        <v>351</v>
      </c>
      <c r="C351" s="13">
        <f>'Summary Measures'!F22</f>
        <v>0</v>
      </c>
    </row>
    <row r="352" spans="2:3" ht="15" x14ac:dyDescent="0.2">
      <c r="B352" s="11" t="s">
        <v>352</v>
      </c>
      <c r="C352" s="13">
        <f>'Summary Measures'!B2</f>
        <v>0</v>
      </c>
    </row>
    <row r="353" spans="2:5" ht="15" x14ac:dyDescent="0.2">
      <c r="B353" s="11" t="s">
        <v>353</v>
      </c>
      <c r="C353" s="13">
        <f>'Summary Measures'!B3</f>
        <v>0</v>
      </c>
    </row>
    <row r="354" spans="2:5" ht="15" x14ac:dyDescent="0.2">
      <c r="B354" s="11" t="s">
        <v>354</v>
      </c>
      <c r="C354" s="13">
        <f>'Summary Measures'!B4</f>
        <v>0</v>
      </c>
    </row>
    <row r="355" spans="2:5" ht="15" x14ac:dyDescent="0.2">
      <c r="B355" s="11" t="s">
        <v>355</v>
      </c>
      <c r="C355" s="13">
        <f>'Summary Measures'!B5</f>
        <v>0</v>
      </c>
    </row>
    <row r="356" spans="2:5" ht="15" x14ac:dyDescent="0.2">
      <c r="B356" s="11" t="s">
        <v>356</v>
      </c>
      <c r="C356" s="13">
        <f>'Summary Measures'!B6</f>
        <v>0</v>
      </c>
    </row>
    <row r="357" spans="2:5" ht="15" x14ac:dyDescent="0.2">
      <c r="B357" s="11" t="s">
        <v>357</v>
      </c>
      <c r="C357" s="13">
        <f>'Summary Measures'!B7</f>
        <v>0</v>
      </c>
    </row>
    <row r="358" spans="2:5" ht="15" x14ac:dyDescent="0.2">
      <c r="B358" s="11" t="s">
        <v>358</v>
      </c>
      <c r="C358" s="13">
        <f>'Summary Measures'!B8</f>
        <v>0</v>
      </c>
    </row>
    <row r="359" spans="2:5" ht="15" x14ac:dyDescent="0.2">
      <c r="B359" s="11" t="s">
        <v>359</v>
      </c>
      <c r="C359" s="13">
        <f>'Summary Measures'!B9</f>
        <v>0</v>
      </c>
    </row>
    <row r="360" spans="2:5" ht="15" x14ac:dyDescent="0.2">
      <c r="B360" s="11" t="s">
        <v>360</v>
      </c>
      <c r="C360" s="13">
        <f>'Summary Measures'!B10</f>
        <v>0</v>
      </c>
    </row>
    <row r="361" spans="2:5" ht="15" x14ac:dyDescent="0.2">
      <c r="B361" s="11" t="s">
        <v>361</v>
      </c>
      <c r="C361" s="13">
        <f>'Summary Measures'!B11</f>
        <v>0</v>
      </c>
      <c r="E361" s="138"/>
    </row>
    <row r="362" spans="2:5" ht="15" x14ac:dyDescent="0.2">
      <c r="B362" s="11" t="s">
        <v>362</v>
      </c>
      <c r="C362" s="13">
        <f>'Summary Measures'!B12</f>
        <v>0</v>
      </c>
      <c r="E362" s="138"/>
    </row>
    <row r="363" spans="2:5" ht="15" x14ac:dyDescent="0.2">
      <c r="B363" s="11" t="s">
        <v>363</v>
      </c>
      <c r="C363" s="13">
        <f>'Summary Measures'!B13</f>
        <v>0</v>
      </c>
      <c r="E363" s="138"/>
    </row>
    <row r="364" spans="2:5" ht="15" x14ac:dyDescent="0.2">
      <c r="B364" s="11" t="s">
        <v>364</v>
      </c>
      <c r="C364" s="13">
        <f>'Summary Measures'!B14</f>
        <v>0</v>
      </c>
      <c r="E364" s="138"/>
    </row>
    <row r="365" spans="2:5" ht="15" x14ac:dyDescent="0.2">
      <c r="B365" s="11" t="s">
        <v>365</v>
      </c>
      <c r="C365" s="13">
        <f>'Summary Measures'!B15</f>
        <v>0</v>
      </c>
      <c r="E365" s="138"/>
    </row>
    <row r="366" spans="2:5" ht="15" x14ac:dyDescent="0.2">
      <c r="B366" s="11" t="s">
        <v>366</v>
      </c>
      <c r="C366" s="13">
        <f>'Summary Measures'!B16</f>
        <v>0</v>
      </c>
      <c r="E366" s="138"/>
    </row>
    <row r="367" spans="2:5" ht="15" x14ac:dyDescent="0.2">
      <c r="B367" s="11" t="s">
        <v>367</v>
      </c>
      <c r="C367" s="13">
        <f>'Summary Measures'!B17</f>
        <v>0</v>
      </c>
      <c r="E367" s="138"/>
    </row>
    <row r="368" spans="2:5" ht="15" x14ac:dyDescent="0.2">
      <c r="B368" s="11" t="s">
        <v>368</v>
      </c>
      <c r="C368" s="13">
        <f>'Summary Measures'!B18</f>
        <v>0</v>
      </c>
      <c r="E368" s="138"/>
    </row>
    <row r="369" spans="2:8" ht="15" x14ac:dyDescent="0.2">
      <c r="B369" s="11" t="s">
        <v>369</v>
      </c>
      <c r="C369" s="13">
        <f>'Summary Measures'!B19</f>
        <v>0</v>
      </c>
      <c r="E369" s="138"/>
    </row>
    <row r="370" spans="2:8" ht="15" x14ac:dyDescent="0.2">
      <c r="B370" s="11" t="s">
        <v>370</v>
      </c>
      <c r="C370" s="13">
        <f>'Summary Measures'!B20</f>
        <v>0</v>
      </c>
      <c r="E370" s="138"/>
    </row>
    <row r="371" spans="2:8" ht="15" x14ac:dyDescent="0.2">
      <c r="B371" s="11" t="s">
        <v>371</v>
      </c>
      <c r="C371" s="13">
        <f>'Summary Measures'!B21</f>
        <v>0</v>
      </c>
      <c r="E371" s="138"/>
    </row>
    <row r="372" spans="2:8" ht="15" x14ac:dyDescent="0.2">
      <c r="B372" s="11" t="s">
        <v>372</v>
      </c>
      <c r="C372" s="13">
        <f>'Summary Measures'!B22</f>
        <v>0</v>
      </c>
      <c r="E372" s="138"/>
    </row>
    <row r="373" spans="2:8" ht="15" x14ac:dyDescent="0.2">
      <c r="B373" s="11" t="s">
        <v>373</v>
      </c>
      <c r="C373" s="139">
        <f>E2</f>
        <v>1</v>
      </c>
      <c r="E373" s="138"/>
    </row>
    <row r="374" spans="2:8" ht="15" x14ac:dyDescent="0.2">
      <c r="B374" s="191" t="s">
        <v>374</v>
      </c>
      <c r="C374" s="200" t="e">
        <f>'Summary Measures'!BJ24</f>
        <v>#DIV/0!</v>
      </c>
    </row>
    <row r="375" spans="2:8" ht="15" x14ac:dyDescent="0.2">
      <c r="B375" s="191" t="s">
        <v>375</v>
      </c>
      <c r="C375" s="200" t="e">
        <f>'Summary Measures'!BJ25</f>
        <v>#DIV/0!</v>
      </c>
    </row>
    <row r="376" spans="2:8" x14ac:dyDescent="0.2">
      <c r="B376" t="s">
        <v>376</v>
      </c>
      <c r="C376" s="12">
        <f>'Digital Evidence Level II'!B2+'Digital Evidence Level II'!B3</f>
        <v>0</v>
      </c>
      <c r="H376" s="12"/>
    </row>
    <row r="377" spans="2:8" x14ac:dyDescent="0.2">
      <c r="B377" t="s">
        <v>377</v>
      </c>
      <c r="C377" s="12">
        <f>'Digital Evidence Level II'!B4</f>
        <v>0</v>
      </c>
    </row>
    <row r="378" spans="2:8" x14ac:dyDescent="0.2">
      <c r="B378" t="s">
        <v>378</v>
      </c>
      <c r="C378" s="12">
        <f>'Digital Evidence Level II'!B5</f>
        <v>0</v>
      </c>
    </row>
    <row r="379" spans="2:8" x14ac:dyDescent="0.2">
      <c r="B379" t="s">
        <v>379</v>
      </c>
      <c r="C379" s="12">
        <f>'Digital Evidence Level II'!B6</f>
        <v>0</v>
      </c>
    </row>
    <row r="380" spans="2:8" x14ac:dyDescent="0.2">
      <c r="B380" t="s">
        <v>380</v>
      </c>
      <c r="C380" s="12">
        <f>'Digital Evidence Level II'!B7</f>
        <v>0</v>
      </c>
    </row>
    <row r="381" spans="2:8" x14ac:dyDescent="0.2">
      <c r="B381" t="s">
        <v>381</v>
      </c>
      <c r="C381" s="12">
        <f>'Digital Evidence Level II'!B8</f>
        <v>0</v>
      </c>
    </row>
    <row r="382" spans="2:8" x14ac:dyDescent="0.2">
      <c r="B382" t="s">
        <v>382</v>
      </c>
      <c r="C382" s="12">
        <f>'Digital Evidence Level II'!B9</f>
        <v>0</v>
      </c>
    </row>
    <row r="383" spans="2:8" x14ac:dyDescent="0.2">
      <c r="B383" t="s">
        <v>383</v>
      </c>
      <c r="C383" s="12">
        <f>'Digital Evidence Level II'!B10</f>
        <v>0</v>
      </c>
    </row>
    <row r="384" spans="2:8" x14ac:dyDescent="0.2">
      <c r="B384" t="s">
        <v>384</v>
      </c>
      <c r="C384" s="12">
        <f>'Digital Evidence Level II'!B11</f>
        <v>0</v>
      </c>
    </row>
    <row r="385" spans="2:3" x14ac:dyDescent="0.2">
      <c r="B385" t="s">
        <v>385</v>
      </c>
      <c r="C385" s="12">
        <f>'Digital Evidence Level II'!B12</f>
        <v>0</v>
      </c>
    </row>
    <row r="386" spans="2:3" x14ac:dyDescent="0.2">
      <c r="B386" t="s">
        <v>386</v>
      </c>
      <c r="C386" s="12">
        <f>'Digital Evidence Level II'!C2+'Digital Evidence Level II'!C3</f>
        <v>0</v>
      </c>
    </row>
    <row r="387" spans="2:3" x14ac:dyDescent="0.2">
      <c r="B387" t="s">
        <v>387</v>
      </c>
      <c r="C387" s="12">
        <f>'Digital Evidence Level II'!C4</f>
        <v>0</v>
      </c>
    </row>
    <row r="388" spans="2:3" x14ac:dyDescent="0.2">
      <c r="B388" t="s">
        <v>388</v>
      </c>
      <c r="C388" s="12">
        <f>'Digital Evidence Level II'!C5</f>
        <v>0</v>
      </c>
    </row>
    <row r="389" spans="2:3" x14ac:dyDescent="0.2">
      <c r="B389" t="s">
        <v>389</v>
      </c>
      <c r="C389" s="12">
        <f>'Digital Evidence Level II'!C6</f>
        <v>0</v>
      </c>
    </row>
    <row r="390" spans="2:3" x14ac:dyDescent="0.2">
      <c r="B390" t="s">
        <v>390</v>
      </c>
      <c r="C390" s="12">
        <f>'Digital Evidence Level II'!C7</f>
        <v>0</v>
      </c>
    </row>
    <row r="391" spans="2:3" x14ac:dyDescent="0.2">
      <c r="B391" t="s">
        <v>391</v>
      </c>
      <c r="C391" s="12">
        <f>'Digital Evidence Level II'!C8</f>
        <v>0</v>
      </c>
    </row>
    <row r="392" spans="2:3" x14ac:dyDescent="0.2">
      <c r="B392" t="s">
        <v>392</v>
      </c>
      <c r="C392" s="12">
        <f>'Digital Evidence Level II'!C9</f>
        <v>0</v>
      </c>
    </row>
    <row r="393" spans="2:3" x14ac:dyDescent="0.2">
      <c r="B393" t="s">
        <v>393</v>
      </c>
      <c r="C393" s="12">
        <f>'Digital Evidence Level II'!C10</f>
        <v>0</v>
      </c>
    </row>
    <row r="394" spans="2:3" x14ac:dyDescent="0.2">
      <c r="B394" t="s">
        <v>394</v>
      </c>
      <c r="C394" s="12">
        <f>'Digital Evidence Level II'!C11</f>
        <v>0</v>
      </c>
    </row>
    <row r="395" spans="2:3" x14ac:dyDescent="0.2">
      <c r="B395" t="s">
        <v>395</v>
      </c>
      <c r="C395" s="12">
        <f>'Digital Evidence Level II'!C12</f>
        <v>0</v>
      </c>
    </row>
    <row r="396" spans="2:3" x14ac:dyDescent="0.2">
      <c r="B396" t="s">
        <v>396</v>
      </c>
      <c r="C396" s="12">
        <f>'Digital Evidence Level II'!D2+'Digital Evidence Level II'!D3</f>
        <v>0</v>
      </c>
    </row>
    <row r="397" spans="2:3" x14ac:dyDescent="0.2">
      <c r="B397" t="s">
        <v>397</v>
      </c>
      <c r="C397" s="12">
        <f>'Digital Evidence Level II'!D4</f>
        <v>0</v>
      </c>
    </row>
    <row r="398" spans="2:3" x14ac:dyDescent="0.2">
      <c r="B398" t="s">
        <v>398</v>
      </c>
      <c r="C398" s="12">
        <f>'Digital Evidence Level II'!D5</f>
        <v>0</v>
      </c>
    </row>
    <row r="399" spans="2:3" x14ac:dyDescent="0.2">
      <c r="B399" t="s">
        <v>399</v>
      </c>
      <c r="C399" s="12">
        <f>'Digital Evidence Level II'!D6</f>
        <v>0</v>
      </c>
    </row>
    <row r="400" spans="2:3" x14ac:dyDescent="0.2">
      <c r="B400" t="s">
        <v>400</v>
      </c>
      <c r="C400" s="12">
        <f>'Digital Evidence Level II'!D7</f>
        <v>0</v>
      </c>
    </row>
    <row r="401" spans="2:3" x14ac:dyDescent="0.2">
      <c r="B401" t="s">
        <v>401</v>
      </c>
      <c r="C401" s="12">
        <f>'Digital Evidence Level II'!D8</f>
        <v>0</v>
      </c>
    </row>
    <row r="402" spans="2:3" x14ac:dyDescent="0.2">
      <c r="B402" t="s">
        <v>402</v>
      </c>
      <c r="C402" s="12">
        <f>'Digital Evidence Level II'!D9</f>
        <v>0</v>
      </c>
    </row>
    <row r="403" spans="2:3" x14ac:dyDescent="0.2">
      <c r="B403" t="s">
        <v>403</v>
      </c>
      <c r="C403" s="12">
        <f>'Digital Evidence Level II'!D10</f>
        <v>0</v>
      </c>
    </row>
    <row r="404" spans="2:3" x14ac:dyDescent="0.2">
      <c r="B404" t="s">
        <v>404</v>
      </c>
      <c r="C404" s="12">
        <f>'Digital Evidence Level II'!D11</f>
        <v>0</v>
      </c>
    </row>
    <row r="405" spans="2:3" x14ac:dyDescent="0.2">
      <c r="B405" t="s">
        <v>405</v>
      </c>
      <c r="C405" s="12">
        <f>'Digital Evidence Level II'!D12</f>
        <v>0</v>
      </c>
    </row>
    <row r="406" spans="2:3" x14ac:dyDescent="0.2">
      <c r="B406" t="s">
        <v>406</v>
      </c>
      <c r="C406" s="12">
        <f>'Digital Evidence Level II'!E2+'Digital Evidence Level II'!E3</f>
        <v>0</v>
      </c>
    </row>
    <row r="407" spans="2:3" x14ac:dyDescent="0.2">
      <c r="B407" t="s">
        <v>407</v>
      </c>
      <c r="C407" s="12">
        <f>'Digital Evidence Level II'!E4</f>
        <v>0</v>
      </c>
    </row>
    <row r="408" spans="2:3" x14ac:dyDescent="0.2">
      <c r="B408" t="s">
        <v>408</v>
      </c>
      <c r="C408" s="12">
        <f>'Digital Evidence Level II'!E5</f>
        <v>0</v>
      </c>
    </row>
    <row r="409" spans="2:3" x14ac:dyDescent="0.2">
      <c r="B409" t="s">
        <v>409</v>
      </c>
      <c r="C409" s="12">
        <f>'Digital Evidence Level II'!E6</f>
        <v>0</v>
      </c>
    </row>
    <row r="410" spans="2:3" x14ac:dyDescent="0.2">
      <c r="B410" t="s">
        <v>410</v>
      </c>
      <c r="C410" s="12">
        <f>'Digital Evidence Level II'!E7</f>
        <v>0</v>
      </c>
    </row>
    <row r="411" spans="2:3" x14ac:dyDescent="0.2">
      <c r="B411" t="s">
        <v>411</v>
      </c>
      <c r="C411" s="12">
        <f>'Digital Evidence Level II'!E8</f>
        <v>0</v>
      </c>
    </row>
    <row r="412" spans="2:3" x14ac:dyDescent="0.2">
      <c r="B412" t="s">
        <v>412</v>
      </c>
      <c r="C412" s="12">
        <f>'Digital Evidence Level II'!E9</f>
        <v>0</v>
      </c>
    </row>
    <row r="413" spans="2:3" x14ac:dyDescent="0.2">
      <c r="B413" t="s">
        <v>413</v>
      </c>
      <c r="C413" s="12">
        <f>'Digital Evidence Level II'!E10</f>
        <v>0</v>
      </c>
    </row>
    <row r="414" spans="2:3" x14ac:dyDescent="0.2">
      <c r="B414" t="s">
        <v>414</v>
      </c>
      <c r="C414" s="12">
        <f>'Digital Evidence Level II'!E11</f>
        <v>0</v>
      </c>
    </row>
    <row r="415" spans="2:3" x14ac:dyDescent="0.2">
      <c r="B415" t="s">
        <v>415</v>
      </c>
      <c r="C415" s="12">
        <f>'Digital Evidence Level II'!E12</f>
        <v>0</v>
      </c>
    </row>
    <row r="416" spans="2:3" x14ac:dyDescent="0.2">
      <c r="B416" t="s">
        <v>416</v>
      </c>
      <c r="C416" s="12">
        <f>'Digital Evidence Level II'!F2+'Digital Evidence Level II'!F3</f>
        <v>0</v>
      </c>
    </row>
    <row r="417" spans="2:3" x14ac:dyDescent="0.2">
      <c r="B417" t="s">
        <v>417</v>
      </c>
      <c r="C417" s="12">
        <f>'Digital Evidence Level II'!F4</f>
        <v>0</v>
      </c>
    </row>
    <row r="418" spans="2:3" x14ac:dyDescent="0.2">
      <c r="B418" t="s">
        <v>418</v>
      </c>
      <c r="C418" s="12">
        <f>'Digital Evidence Level II'!F5</f>
        <v>0</v>
      </c>
    </row>
    <row r="419" spans="2:3" x14ac:dyDescent="0.2">
      <c r="B419" t="s">
        <v>419</v>
      </c>
      <c r="C419" s="12">
        <f>'Digital Evidence Level II'!F6</f>
        <v>0</v>
      </c>
    </row>
    <row r="420" spans="2:3" x14ac:dyDescent="0.2">
      <c r="B420" t="s">
        <v>420</v>
      </c>
      <c r="C420" s="12">
        <f>'Digital Evidence Level II'!F7</f>
        <v>0</v>
      </c>
    </row>
    <row r="421" spans="2:3" x14ac:dyDescent="0.2">
      <c r="B421" t="s">
        <v>421</v>
      </c>
      <c r="C421" s="12">
        <f>'Digital Evidence Level II'!F8</f>
        <v>0</v>
      </c>
    </row>
    <row r="422" spans="2:3" x14ac:dyDescent="0.2">
      <c r="B422" t="s">
        <v>422</v>
      </c>
      <c r="C422" s="12">
        <f>'Digital Evidence Level II'!F9</f>
        <v>0</v>
      </c>
    </row>
    <row r="423" spans="2:3" x14ac:dyDescent="0.2">
      <c r="B423" t="s">
        <v>423</v>
      </c>
      <c r="C423" s="12">
        <f>'Digital Evidence Level II'!F10</f>
        <v>0</v>
      </c>
    </row>
    <row r="424" spans="2:3" x14ac:dyDescent="0.2">
      <c r="B424" t="s">
        <v>424</v>
      </c>
      <c r="C424" s="12">
        <f>'Digital Evidence Level II'!F11</f>
        <v>0</v>
      </c>
    </row>
    <row r="425" spans="2:3" x14ac:dyDescent="0.2">
      <c r="B425" t="s">
        <v>425</v>
      </c>
      <c r="C425" s="12">
        <f>'Digital Evidence Level II'!F12</f>
        <v>0</v>
      </c>
    </row>
    <row r="426" spans="2:3" x14ac:dyDescent="0.2">
      <c r="B426" t="s">
        <v>426</v>
      </c>
      <c r="C426" s="12">
        <f>'Digital Evidence Level II'!C14</f>
        <v>0</v>
      </c>
    </row>
    <row r="427" spans="2:3" x14ac:dyDescent="0.2">
      <c r="B427" t="s">
        <v>427</v>
      </c>
      <c r="C427" s="12">
        <f>'Digital Evidence Level II'!B16</f>
        <v>0</v>
      </c>
    </row>
    <row r="428" spans="2:3" x14ac:dyDescent="0.2">
      <c r="B428" t="s">
        <v>428</v>
      </c>
      <c r="C428" s="12">
        <f>'Digital Evidence Level II'!B17</f>
        <v>0</v>
      </c>
    </row>
    <row r="429" spans="2:3" x14ac:dyDescent="0.2">
      <c r="B429" t="s">
        <v>429</v>
      </c>
      <c r="C429" s="12">
        <f>'Digital Evidence Level II'!B18</f>
        <v>0</v>
      </c>
    </row>
    <row r="430" spans="2:3" x14ac:dyDescent="0.2">
      <c r="B430" t="s">
        <v>430</v>
      </c>
      <c r="C430" s="12">
        <f>'Digital Evidence Level II'!C16</f>
        <v>0</v>
      </c>
    </row>
    <row r="431" spans="2:3" x14ac:dyDescent="0.2">
      <c r="B431" t="s">
        <v>431</v>
      </c>
      <c r="C431" s="12">
        <f>'Digital Evidence Level II'!C17</f>
        <v>0</v>
      </c>
    </row>
    <row r="432" spans="2:3" x14ac:dyDescent="0.2">
      <c r="B432" t="s">
        <v>432</v>
      </c>
      <c r="C432" s="12">
        <f>'Digital Evidence Level II'!C18</f>
        <v>0</v>
      </c>
    </row>
    <row r="433" spans="2:3" x14ac:dyDescent="0.2">
      <c r="B433" t="s">
        <v>433</v>
      </c>
      <c r="C433" s="12">
        <f>'Digital Evidence Level II'!D16</f>
        <v>0</v>
      </c>
    </row>
    <row r="434" spans="2:3" x14ac:dyDescent="0.2">
      <c r="B434" t="s">
        <v>434</v>
      </c>
      <c r="C434" s="12">
        <f>'Digital Evidence Level II'!D17</f>
        <v>0</v>
      </c>
    </row>
    <row r="435" spans="2:3" x14ac:dyDescent="0.2">
      <c r="B435" t="s">
        <v>435</v>
      </c>
      <c r="C435" s="12">
        <f>'Digital Evidence Level II'!D18</f>
        <v>0</v>
      </c>
    </row>
    <row r="436" spans="2:3" x14ac:dyDescent="0.2">
      <c r="B436" t="s">
        <v>436</v>
      </c>
      <c r="C436" s="12">
        <f>'Digital Evidence Level II'!E16</f>
        <v>0</v>
      </c>
    </row>
    <row r="437" spans="2:3" x14ac:dyDescent="0.2">
      <c r="B437" t="s">
        <v>437</v>
      </c>
      <c r="C437" s="12">
        <f>'Digital Evidence Level II'!E17</f>
        <v>0</v>
      </c>
    </row>
    <row r="438" spans="2:3" x14ac:dyDescent="0.2">
      <c r="B438" t="s">
        <v>438</v>
      </c>
      <c r="C438" s="12">
        <f>'Digital Evidence Level II'!E18</f>
        <v>0</v>
      </c>
    </row>
    <row r="439" spans="2:3" x14ac:dyDescent="0.2">
      <c r="B439" t="s">
        <v>439</v>
      </c>
      <c r="C439" s="12">
        <f>'Digital Evidence Level II'!F16</f>
        <v>0</v>
      </c>
    </row>
    <row r="440" spans="2:3" x14ac:dyDescent="0.2">
      <c r="B440" t="s">
        <v>440</v>
      </c>
      <c r="C440" s="12">
        <f>'Digital Evidence Level II'!F17</f>
        <v>0</v>
      </c>
    </row>
    <row r="441" spans="2:3" x14ac:dyDescent="0.2">
      <c r="B441" t="s">
        <v>441</v>
      </c>
      <c r="C441" s="12">
        <f>'Digital Evidence Level II'!F18</f>
        <v>0</v>
      </c>
    </row>
    <row r="442" spans="2:3" x14ac:dyDescent="0.2">
      <c r="B442" t="s">
        <v>442</v>
      </c>
      <c r="C442" s="234" t="str">
        <f>IF('Digital Evidence Level II'!B21&gt;0,'Digital Evidence Level II'!B21,"NA")</f>
        <v>NA</v>
      </c>
    </row>
    <row r="443" spans="2:3" x14ac:dyDescent="0.2">
      <c r="B443" t="s">
        <v>443</v>
      </c>
      <c r="C443" s="234" t="str">
        <f>IF('Digital Evidence Level II'!B22&gt;0,'Digital Evidence Level II'!B22,"NA")</f>
        <v>NA</v>
      </c>
    </row>
    <row r="444" spans="2:3" x14ac:dyDescent="0.2">
      <c r="B444" t="s">
        <v>444</v>
      </c>
      <c r="C444" s="234" t="str">
        <f>IF('Digital Evidence Level II'!B23&gt;0,'Digital Evidence Level II'!B23,"NA")</f>
        <v>NA</v>
      </c>
    </row>
    <row r="445" spans="2:3" x14ac:dyDescent="0.2">
      <c r="B445" t="s">
        <v>445</v>
      </c>
      <c r="C445" s="234" t="str">
        <f>IF('Digital Evidence Level II'!B24&gt;0,'Digital Evidence Level II'!B24,"NA")</f>
        <v>NA</v>
      </c>
    </row>
    <row r="446" spans="2:3" x14ac:dyDescent="0.2">
      <c r="B446" t="s">
        <v>446</v>
      </c>
      <c r="C446" s="234" t="str">
        <f>IF('Digital Evidence Level II'!B25&gt;0,'Digital Evidence Level II'!B25,"NA")</f>
        <v>NA</v>
      </c>
    </row>
    <row r="447" spans="2:3" x14ac:dyDescent="0.2">
      <c r="B447" t="s">
        <v>447</v>
      </c>
      <c r="C447" s="234" t="str">
        <f>IF('Digital Evidence Level II'!B26&gt;0,'Digital Evidence Level II'!B26,"NA")</f>
        <v>NA</v>
      </c>
    </row>
    <row r="448" spans="2:3" x14ac:dyDescent="0.2">
      <c r="B448" t="s">
        <v>448</v>
      </c>
      <c r="C448" s="234" t="str">
        <f>IF('Digital Evidence Level II'!B27&gt;0,'Digital Evidence Level II'!B27,"NA")</f>
        <v xml:space="preserve"> </v>
      </c>
    </row>
  </sheetData>
  <printOptions headings="1"/>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A45"/>
  <sheetViews>
    <sheetView zoomScaleNormal="100" workbookViewId="0">
      <pane xSplit="1" ySplit="1" topLeftCell="B2" activePane="bottomRight" state="frozen"/>
      <selection pane="topRight" activeCell="B1" sqref="B1"/>
      <selection pane="bottomLeft" activeCell="A2" sqref="A2"/>
      <selection pane="bottomRight" activeCell="DJ13" sqref="DJ13"/>
    </sheetView>
  </sheetViews>
  <sheetFormatPr defaultColWidth="9.140625" defaultRowHeight="12.75" x14ac:dyDescent="0.2"/>
  <cols>
    <col min="1" max="1" width="45.85546875" style="18" customWidth="1"/>
    <col min="2" max="6" width="14.42578125" style="56" customWidth="1"/>
    <col min="7" max="7" width="9.140625" style="18"/>
    <col min="8" max="17" width="12.85546875" style="18" customWidth="1"/>
    <col min="18" max="22" width="11.42578125" style="56" customWidth="1"/>
    <col min="23" max="23" width="15.5703125" style="56" customWidth="1"/>
    <col min="24" max="24" width="11.42578125" style="18" customWidth="1"/>
    <col min="25" max="32" width="10.5703125" style="18" customWidth="1"/>
    <col min="33" max="33" width="9.85546875" style="18" customWidth="1"/>
    <col min="34" max="37" width="9.140625" style="18" customWidth="1"/>
    <col min="38" max="49" width="14.85546875" style="18" customWidth="1"/>
    <col min="50" max="52" width="9.140625" style="18" customWidth="1"/>
    <col min="53" max="53" width="9.140625" style="18" hidden="1" customWidth="1"/>
    <col min="54" max="54" width="10" style="18" hidden="1" customWidth="1"/>
    <col min="55" max="56" width="9.140625" style="18" hidden="1" customWidth="1"/>
    <col min="57" max="57" width="9.140625" hidden="1" customWidth="1"/>
    <col min="58" max="58" width="10.7109375" style="18" hidden="1" customWidth="1"/>
    <col min="59" max="59" width="9.140625" style="18" hidden="1" customWidth="1"/>
    <col min="60" max="60" width="12.140625" style="57" hidden="1" customWidth="1"/>
    <col min="61" max="61" width="14.140625" style="57" hidden="1" customWidth="1"/>
    <col min="62" max="63" width="9.140625" style="18" hidden="1" customWidth="1"/>
    <col min="64" max="64" width="11.7109375" style="18" hidden="1" customWidth="1"/>
    <col min="65" max="65" width="10.7109375" style="18" hidden="1" customWidth="1"/>
    <col min="66" max="78" width="0" style="18" hidden="1" customWidth="1"/>
    <col min="79" max="94" width="9.140625" style="18" hidden="1" customWidth="1"/>
    <col min="95" max="105" width="0" style="18" hidden="1" customWidth="1"/>
    <col min="106" max="16384" width="9.140625" style="18"/>
  </cols>
  <sheetData>
    <row r="1" spans="1:105" ht="78.75" x14ac:dyDescent="0.25">
      <c r="A1" s="55" t="s">
        <v>487</v>
      </c>
      <c r="B1" s="160" t="s">
        <v>599</v>
      </c>
      <c r="C1" s="160" t="s">
        <v>600</v>
      </c>
      <c r="D1" s="160" t="s">
        <v>601</v>
      </c>
      <c r="E1" s="160" t="s">
        <v>602</v>
      </c>
      <c r="F1" s="160" t="s">
        <v>603</v>
      </c>
      <c r="G1" s="55" t="s">
        <v>489</v>
      </c>
      <c r="H1" s="55" t="s">
        <v>604</v>
      </c>
      <c r="I1" s="55" t="s">
        <v>605</v>
      </c>
      <c r="J1" s="55" t="s">
        <v>606</v>
      </c>
      <c r="K1" s="55" t="s">
        <v>607</v>
      </c>
      <c r="L1" s="55" t="s">
        <v>608</v>
      </c>
      <c r="M1" s="55" t="s">
        <v>609</v>
      </c>
      <c r="N1" s="55" t="s">
        <v>610</v>
      </c>
      <c r="O1" s="55" t="s">
        <v>611</v>
      </c>
      <c r="P1" s="55" t="s">
        <v>612</v>
      </c>
      <c r="Q1" s="55" t="s">
        <v>613</v>
      </c>
      <c r="R1" s="160" t="s">
        <v>614</v>
      </c>
      <c r="S1" s="160" t="s">
        <v>615</v>
      </c>
      <c r="T1" s="160" t="s">
        <v>616</v>
      </c>
      <c r="U1" s="160" t="s">
        <v>617</v>
      </c>
      <c r="V1" s="160" t="s">
        <v>618</v>
      </c>
      <c r="W1" s="160" t="s">
        <v>619</v>
      </c>
      <c r="X1" s="55" t="s">
        <v>620</v>
      </c>
      <c r="Y1" s="55" t="s">
        <v>621</v>
      </c>
      <c r="Z1" s="55" t="s">
        <v>622</v>
      </c>
      <c r="AA1" s="55" t="s">
        <v>623</v>
      </c>
      <c r="AB1" s="55" t="s">
        <v>624</v>
      </c>
      <c r="AC1" s="55" t="s">
        <v>625</v>
      </c>
      <c r="AD1" s="55" t="s">
        <v>626</v>
      </c>
      <c r="AE1" s="55" t="s">
        <v>627</v>
      </c>
      <c r="AF1" s="55" t="s">
        <v>628</v>
      </c>
      <c r="AG1" s="55" t="s">
        <v>629</v>
      </c>
      <c r="AH1" s="55" t="s">
        <v>630</v>
      </c>
      <c r="AI1" s="55" t="s">
        <v>631</v>
      </c>
      <c r="AJ1" s="55" t="s">
        <v>632</v>
      </c>
      <c r="AK1" s="55" t="s">
        <v>633</v>
      </c>
      <c r="AL1" s="55" t="s">
        <v>634</v>
      </c>
      <c r="AM1" s="55" t="s">
        <v>635</v>
      </c>
      <c r="AN1" s="55" t="s">
        <v>636</v>
      </c>
      <c r="AO1" s="55" t="s">
        <v>637</v>
      </c>
      <c r="AP1" s="55" t="s">
        <v>638</v>
      </c>
      <c r="AQ1" s="55" t="s">
        <v>639</v>
      </c>
      <c r="AR1" s="55" t="s">
        <v>640</v>
      </c>
      <c r="AS1" s="55" t="s">
        <v>641</v>
      </c>
      <c r="AT1" s="55" t="s">
        <v>642</v>
      </c>
      <c r="AU1" s="55" t="s">
        <v>643</v>
      </c>
      <c r="AV1" s="55" t="s">
        <v>644</v>
      </c>
      <c r="AW1" s="55" t="s">
        <v>645</v>
      </c>
      <c r="AX1" s="55" t="s">
        <v>646</v>
      </c>
      <c r="AY1" s="55" t="s">
        <v>647</v>
      </c>
      <c r="AZ1" s="55" t="s">
        <v>648</v>
      </c>
      <c r="BA1" s="55" t="s">
        <v>649</v>
      </c>
      <c r="BB1" s="55" t="s">
        <v>650</v>
      </c>
      <c r="BC1" s="55" t="s">
        <v>867</v>
      </c>
      <c r="BD1" s="55" t="s">
        <v>651</v>
      </c>
      <c r="BE1" s="55" t="s">
        <v>868</v>
      </c>
      <c r="BF1" s="57" t="s">
        <v>652</v>
      </c>
      <c r="BG1" s="57" t="s">
        <v>488</v>
      </c>
      <c r="BH1" s="57" t="s">
        <v>653</v>
      </c>
      <c r="BI1" s="57" t="s">
        <v>654</v>
      </c>
      <c r="BJ1" s="18" t="s">
        <v>655</v>
      </c>
      <c r="BY1" s="330"/>
      <c r="CA1" s="331" t="s">
        <v>869</v>
      </c>
      <c r="CB1" s="332" t="s">
        <v>657</v>
      </c>
      <c r="CC1" s="332" t="s">
        <v>660</v>
      </c>
      <c r="CD1" s="332" t="s">
        <v>450</v>
      </c>
      <c r="CE1" s="332" t="s">
        <v>661</v>
      </c>
      <c r="CF1" s="332" t="s">
        <v>488</v>
      </c>
      <c r="CG1" s="332" t="s">
        <v>658</v>
      </c>
      <c r="CH1" s="332" t="s">
        <v>870</v>
      </c>
      <c r="CI1" s="332" t="s">
        <v>662</v>
      </c>
      <c r="CJ1" s="332"/>
      <c r="CK1" s="332" t="s">
        <v>656</v>
      </c>
      <c r="CL1" s="331" t="s">
        <v>869</v>
      </c>
      <c r="CM1" s="332" t="s">
        <v>657</v>
      </c>
      <c r="CN1" s="332" t="s">
        <v>660</v>
      </c>
      <c r="CO1" s="332" t="s">
        <v>450</v>
      </c>
      <c r="CP1" s="332" t="s">
        <v>661</v>
      </c>
      <c r="CQ1" s="332" t="s">
        <v>659</v>
      </c>
      <c r="CR1" s="332" t="s">
        <v>662</v>
      </c>
      <c r="CS1" s="332"/>
      <c r="CU1" s="331" t="s">
        <v>869</v>
      </c>
      <c r="CV1" s="332" t="s">
        <v>657</v>
      </c>
      <c r="CW1" s="332" t="s">
        <v>660</v>
      </c>
      <c r="CX1" s="332" t="s">
        <v>450</v>
      </c>
      <c r="CY1" s="332" t="s">
        <v>661</v>
      </c>
      <c r="CZ1" s="332" t="s">
        <v>659</v>
      </c>
      <c r="DA1" s="332" t="s">
        <v>662</v>
      </c>
    </row>
    <row r="2" spans="1:105" ht="15.75" x14ac:dyDescent="0.25">
      <c r="A2" s="123" t="s">
        <v>491</v>
      </c>
      <c r="B2" s="183">
        <f>IF('Expenditures Level II'!P3&gt;0,'Expenditures Level II'!P3,0)</f>
        <v>0</v>
      </c>
      <c r="C2" s="183">
        <f>IF('Expenditures Level II'!M3&gt;0,'Expenditures Level II'!M3,0)</f>
        <v>0</v>
      </c>
      <c r="D2" s="183">
        <f>IF('Expenditures Level II'!L3&gt;0,'Expenditures Level II'!L3,0)</f>
        <v>0</v>
      </c>
      <c r="E2" s="183">
        <f>IF('Expenditures Level II'!N3&gt;0,'Expenditures Level II'!N3,0)</f>
        <v>0</v>
      </c>
      <c r="F2" s="183">
        <f>IF('Expenditures Level I'!D3&gt;0,B2-C2-D2-E2,0)</f>
        <v>0</v>
      </c>
      <c r="G2" s="125">
        <f>IF('Casework Level II'!T2&gt;0,'Casework Level II'!T2,0)</f>
        <v>0</v>
      </c>
      <c r="H2" s="124">
        <f>'Casework Level II'!B2</f>
        <v>0</v>
      </c>
      <c r="I2" s="124" t="str">
        <f>IF('Casework Level II'!E2&gt;0,'Casework Level II'!E2,"NA")</f>
        <v>NA</v>
      </c>
      <c r="J2" s="124" t="str">
        <f>IF('Casework Level II'!F2&gt;0,'Casework Level II'!F2,"NA")</f>
        <v>NA</v>
      </c>
      <c r="K2" s="124" t="str">
        <f>IF('Casework Level II'!G2&gt;0,'Casework Level II'!G2,"NA")</f>
        <v>NA</v>
      </c>
      <c r="L2" s="124" t="str">
        <f>IF('Casework Level II'!H2&gt;0,'Casework Level II'!H2,"NA")</f>
        <v>NA</v>
      </c>
      <c r="M2" s="126" t="str">
        <f>IF(M$33&gt;0,IF('Casework Level II'!B2&gt;0,H2/M$33*100000,"NA"),"NA")</f>
        <v>NA</v>
      </c>
      <c r="N2" s="126" t="str">
        <f>IF(N$33&gt;0,IF('Casework Level II'!E2&gt;0,I2/N$33*100000,"NA"),"NA")</f>
        <v>NA</v>
      </c>
      <c r="O2" s="126" t="str">
        <f>IF(O$33&gt;0,IF('Casework Level II'!F2&gt;0,J2/O$33*100000,"NA"),"NA")</f>
        <v>NA</v>
      </c>
      <c r="P2" s="126" t="str">
        <f>IF(P$33&gt;0,IF('Casework Level II'!G2&gt;0,K2/P$33*100000,"NA"),"NA")</f>
        <v>NA</v>
      </c>
      <c r="Q2" s="126" t="str">
        <f>IF(Q$33&gt;0,IF('Casework Level II'!H2&gt;0,L2/Q$33*100000,"NA"),"NA")</f>
        <v>NA</v>
      </c>
      <c r="R2" s="187" t="str">
        <f>IF(H2&gt;0,IF(B2&gt;0,B2/H2,"NA"),"NA")</f>
        <v>NA</v>
      </c>
      <c r="S2" s="187" t="str">
        <f>IF('Casework Level II'!E2&gt;0,IF(B2&gt;0,B2/I2,"NA"),"NA")</f>
        <v>NA</v>
      </c>
      <c r="T2" s="187" t="str">
        <f>IF('Casework Level II'!F2&gt;0,IF(B2&gt;0,B2/J2,"NA"),"NA")</f>
        <v>NA</v>
      </c>
      <c r="U2" s="187" t="str">
        <f>IF('Casework Level II'!G2&gt;0,IF('Expenditures Level II'!$P3&gt;0,B2/K2,"NA"),"NA")</f>
        <v>NA</v>
      </c>
      <c r="V2" s="187" t="str">
        <f>IF('Casework Level II'!H2&gt;0,IF(B2&gt;0,B2/L2,"NA"),"NA")</f>
        <v>NA</v>
      </c>
      <c r="W2" s="183" t="str">
        <f>IF('Casework Level I'!C2&gt;0,C2/G2,"NA")</f>
        <v>NA</v>
      </c>
      <c r="X2" s="126" t="str">
        <f>IF('Casework Level II'!E2&gt;0,IF(H2&gt;0,'Casework Level II'!E2/H2,"NA"),"NA")</f>
        <v>NA</v>
      </c>
      <c r="Y2" s="126" t="str">
        <f>IF('Casework Level II'!F2&gt;0,IF(H2&gt;0,'Casework Level II'!F2/H2,"NA"),"NA")</f>
        <v>NA</v>
      </c>
      <c r="Z2" s="126" t="str">
        <f>IF('Casework Level II'!G2&gt;0,IF(H2&gt;0,'Casework Level II'!G2/H2,"NA"),"NA")</f>
        <v>NA</v>
      </c>
      <c r="AA2" s="126" t="str">
        <f>IF('Casework Level II'!H2&gt;0,IF(H2&gt;0,'Casework Level II'!H2/H2,"NA"),"NA")</f>
        <v>NA</v>
      </c>
      <c r="AB2" s="126" t="str">
        <f>IF('Casework Level II'!F2&gt;0,IF('Casework Level II'!$E2&gt;0,'Casework Level II'!F2/'Casework Level II'!$E2,"NA"),"NA")</f>
        <v>NA</v>
      </c>
      <c r="AC2" s="126" t="str">
        <f>IF('Casework Level II'!G2&gt;0,IF('Casework Level II'!$E2&gt;0,'Casework Level II'!G2/'Casework Level II'!$E2,"NA"),"NA")</f>
        <v>NA</v>
      </c>
      <c r="AD2" s="126" t="str">
        <f>IF('Casework Level II'!H2&gt;0,IF('Casework Level II'!$E2&gt;0,'Casework Level II'!H2/'Casework Level II'!$E2,"NA"),"NA")</f>
        <v>NA</v>
      </c>
      <c r="AE2" s="126" t="str">
        <f>IF('Casework Level II'!G2&gt;0,IF('Casework Level II'!$F2&gt;0,'Casework Level II'!G2/'Casework Level II'!$F2,"NA"),"NA")</f>
        <v>NA</v>
      </c>
      <c r="AF2" s="126" t="str">
        <f>IF('Casework Level II'!H2&gt;0,IF('Casework Level II'!$F2&gt;0,'Casework Level II'!H2/'Casework Level II'!$F2,"NA"),"NA")</f>
        <v>NA</v>
      </c>
      <c r="AG2" s="126" t="str">
        <f>IF(G2&gt;0,IF(H2&gt;0,H2/G2,"NA"),"NA")</f>
        <v>NA</v>
      </c>
      <c r="AH2" s="126" t="str">
        <f>IF(G2&gt;0,IF('Casework Level II'!E2&gt;0,I2/G2,"NA"),"NA")</f>
        <v>NA</v>
      </c>
      <c r="AI2" s="126" t="str">
        <f>IF(G2&gt;0,IF('Casework Level II'!F2&gt;0,J2/G2,"NA"),"NA")</f>
        <v>NA</v>
      </c>
      <c r="AJ2" s="126" t="str">
        <f>IF(G2&gt;0,IF('Casework Level II'!G2&gt;0,K2/G2,"NA"),"NA")</f>
        <v>NA</v>
      </c>
      <c r="AK2" s="126" t="str">
        <f>IF(G2&gt;0,IF('Casework Level II'!H2&gt;0,L2/G2,"NA"),"NA")</f>
        <v>NA</v>
      </c>
      <c r="AL2" s="127" t="str">
        <f>IF(B2&gt;0,C2/B2,"NA")</f>
        <v>NA</v>
      </c>
      <c r="AM2" s="127" t="str">
        <f>IF(B2&gt;0,D2/B2,"NA")</f>
        <v>NA</v>
      </c>
      <c r="AN2" s="127" t="str">
        <f>IF(B2&gt;0,E2/B2,"NA")</f>
        <v>NA</v>
      </c>
      <c r="AO2" s="127" t="str">
        <f>IF(B2&gt;0,F2/B2,"NA")</f>
        <v>NA</v>
      </c>
      <c r="AP2" s="187" t="str">
        <f>IF($H2&gt;0,C2/$H2,"NA")</f>
        <v>NA</v>
      </c>
      <c r="AQ2" s="187" t="str">
        <f>IF($H2&gt;0,D2/$H2,"NA")</f>
        <v>NA</v>
      </c>
      <c r="AR2" s="187" t="str">
        <f>IF($H2&gt;0,E2/$H2,"NA")</f>
        <v>NA</v>
      </c>
      <c r="AS2" s="187" t="str">
        <f>IF($H2&gt;0,F2/$H2,"NA")</f>
        <v>NA</v>
      </c>
      <c r="AT2" s="187" t="str">
        <f>IF('Casework Level II'!$F2&gt;0,C2/'Casework Level II'!$F2,"NA")</f>
        <v>NA</v>
      </c>
      <c r="AU2" s="187" t="str">
        <f>IF('Casework Level II'!$F2&gt;0,D2/'Casework Level II'!$F2,"NA")</f>
        <v>NA</v>
      </c>
      <c r="AV2" s="187" t="str">
        <f>IF('Casework Level II'!$F2&gt;0,E2/'Casework Level II'!$F2,"NA")</f>
        <v>NA</v>
      </c>
      <c r="AW2" s="187" t="str">
        <f>IF('Casework Level II'!$F2&gt;0,F2/'Casework Level II'!$F2,"NA")</f>
        <v>NA</v>
      </c>
      <c r="AX2" s="128" t="str">
        <f>IF('Casework Level II'!I2&gt;0,'Casework Level II'!I2,"NA")</f>
        <v>NA</v>
      </c>
      <c r="AY2" s="128" t="str">
        <f>IF('Casework Level II'!J2&gt;0,'Casework Level II'!J2,"NA")</f>
        <v>NA</v>
      </c>
      <c r="AZ2" s="127" t="str">
        <f>IF('Casework Level II'!K2&gt;0,'Casework Level II'!L2/'Casework Level II'!K2,"NA")</f>
        <v>NA</v>
      </c>
      <c r="BA2" s="125">
        <f>'Casework Level I'!C2</f>
        <v>0</v>
      </c>
      <c r="BB2" s="125">
        <f>G2-BA2</f>
        <v>0</v>
      </c>
      <c r="BC2" s="125">
        <f>IF(H2&gt;0,IF(H2&gt;33122,BY2,CK2),0)</f>
        <v>0</v>
      </c>
      <c r="BD2" s="250" t="e">
        <f>BC2-(BC2/BC$24)*BB$24</f>
        <v>#DIV/0!</v>
      </c>
      <c r="BE2" s="250" t="e">
        <f>BA2-BD2</f>
        <v>#DIV/0!</v>
      </c>
      <c r="BF2" s="51">
        <f t="shared" ref="BF2:BF22" si="0">B2</f>
        <v>0</v>
      </c>
      <c r="BG2" s="192">
        <f>H2</f>
        <v>0</v>
      </c>
      <c r="BH2" s="203">
        <f>IF(BG2&gt;0,IF(BG2&lt;10000,BG2*EXP(7.30500004314271-0.26297837974059*LN(BG2)),BG2*(329.563933044311-0.0260596873950787*BG2+5.79488696339885E-07*BG2^2)),0)</f>
        <v>0</v>
      </c>
      <c r="BI2" s="51">
        <f>MAX(BF2-BH2,0)</f>
        <v>0</v>
      </c>
      <c r="BJ2" s="201">
        <f>IF(BG2&gt;0,MAX(0,1-BI2/BH2),0)</f>
        <v>0</v>
      </c>
      <c r="BY2" s="330">
        <f>SUMPRODUCT(CB2:CI2,CB25:CI25)</f>
        <v>1.2277871170288293</v>
      </c>
      <c r="BZ2" s="18" t="s">
        <v>491</v>
      </c>
      <c r="CA2" s="333" t="s">
        <v>871</v>
      </c>
      <c r="CB2" s="334">
        <v>1.2277871170288293</v>
      </c>
      <c r="CC2" s="334">
        <v>-4.4385069707384836E-3</v>
      </c>
      <c r="CD2" s="334">
        <v>-2.8829928011041916E-6</v>
      </c>
      <c r="CE2" s="335">
        <v>2.3678562958541149E-3</v>
      </c>
      <c r="CF2" s="334">
        <v>1.4682152543584286E-3</v>
      </c>
      <c r="CG2" s="334">
        <v>-9.2919280769498155E-8</v>
      </c>
      <c r="CH2" s="334">
        <v>2.0277883922199088E-12</v>
      </c>
      <c r="CI2" s="334">
        <v>-0.35784068183512108</v>
      </c>
      <c r="CJ2" s="335"/>
      <c r="CK2" s="330">
        <f>EXP(SUMPRODUCT(CM2:CR2,CM25:CR25))</f>
        <v>1.2412490130253674E-2</v>
      </c>
      <c r="CL2" s="333" t="s">
        <v>872</v>
      </c>
      <c r="CM2" s="334">
        <v>-4.3890520447568884</v>
      </c>
      <c r="CN2" s="335">
        <v>-1.5927543286627221E-3</v>
      </c>
      <c r="CO2" s="334">
        <v>-9.1120664350001955E-7</v>
      </c>
      <c r="CP2" s="334">
        <v>1.40675945616983E-3</v>
      </c>
      <c r="CQ2" s="334">
        <v>0.73119900406484795</v>
      </c>
      <c r="CR2" s="335">
        <v>-0.16572205061274559</v>
      </c>
      <c r="CS2" s="335"/>
      <c r="CU2" s="336"/>
      <c r="CV2" s="337"/>
      <c r="CW2" s="337"/>
      <c r="CX2" s="337"/>
      <c r="CY2" s="337"/>
      <c r="CZ2" s="337"/>
      <c r="DA2" s="337"/>
    </row>
    <row r="3" spans="1:105" ht="15.75" x14ac:dyDescent="0.25">
      <c r="A3" s="123" t="s">
        <v>492</v>
      </c>
      <c r="B3" s="183">
        <f>IF('Expenditures Level II'!P4&gt;0,'Expenditures Level II'!P4,0)</f>
        <v>0</v>
      </c>
      <c r="C3" s="183">
        <f>IF('Expenditures Level II'!M4&gt;0,'Expenditures Level II'!M4,0)</f>
        <v>0</v>
      </c>
      <c r="D3" s="183">
        <f>IF('Expenditures Level II'!L4&gt;0,'Expenditures Level II'!L4,0)</f>
        <v>0</v>
      </c>
      <c r="E3" s="183">
        <f>IF('Expenditures Level II'!N4&gt;0,'Expenditures Level II'!N4,0)</f>
        <v>0</v>
      </c>
      <c r="F3" s="183">
        <f>IF('Expenditures Level I'!D4&gt;0,B3-C3-D3-E3,0)</f>
        <v>0</v>
      </c>
      <c r="G3" s="125">
        <f>IF('Casework Level II'!T3&gt;0,'Casework Level II'!T3,0)</f>
        <v>0</v>
      </c>
      <c r="H3" s="124">
        <f>'Casework Level II'!B3</f>
        <v>0</v>
      </c>
      <c r="I3" s="124" t="str">
        <f>IF('Casework Level II'!E3&gt;0,'Casework Level II'!E3,"NA")</f>
        <v>NA</v>
      </c>
      <c r="J3" s="124" t="str">
        <f>IF('Casework Level II'!F3&gt;0,'Casework Level II'!F3,"NA")</f>
        <v>NA</v>
      </c>
      <c r="K3" s="124" t="str">
        <f>IF('Casework Level II'!G3&gt;0,'Casework Level II'!G3,"NA")</f>
        <v>NA</v>
      </c>
      <c r="L3" s="124" t="str">
        <f>IF('Casework Level II'!H3&gt;0,'Casework Level II'!H3,"NA")</f>
        <v>NA</v>
      </c>
      <c r="M3" s="126" t="str">
        <f>IF(M$33&gt;0,IF('Casework Level II'!B3&gt;0,H3/M$33*100000,"NA"),"NA")</f>
        <v>NA</v>
      </c>
      <c r="N3" s="126" t="str">
        <f>IF(N$33&gt;0,IF('Casework Level II'!E3&gt;0,I3/N$33*100000,"NA"),"NA")</f>
        <v>NA</v>
      </c>
      <c r="O3" s="126" t="str">
        <f>IF(O$33&gt;0,IF('Casework Level II'!F3&gt;0,J3/O$33*100000,"NA"),"NA")</f>
        <v>NA</v>
      </c>
      <c r="P3" s="126" t="str">
        <f>IF(P$33&gt;0,IF('Casework Level II'!G3&gt;0,K3/P$33*100000,"NA"),"NA")</f>
        <v>NA</v>
      </c>
      <c r="Q3" s="126" t="str">
        <f>IF(Q$33&gt;0,IF('Casework Level II'!H3&gt;0,L3/Q$33*100000,"NA"),"NA")</f>
        <v>NA</v>
      </c>
      <c r="R3" s="187" t="str">
        <f t="shared" ref="R3:R22" si="1">IF(H3&gt;0,IF(B3&gt;0,B3/H3,"NA"),"NA")</f>
        <v>NA</v>
      </c>
      <c r="S3" s="187" t="str">
        <f>IF('Casework Level II'!E3&gt;0,IF(B3&gt;0,B3/I3,"NA"),"NA")</f>
        <v>NA</v>
      </c>
      <c r="T3" s="187" t="str">
        <f>IF('Casework Level II'!F3&gt;0,IF(B3&gt;0,B3/J3,"NA"),"NA")</f>
        <v>NA</v>
      </c>
      <c r="U3" s="187" t="str">
        <f>IF('Casework Level II'!G3&gt;0,IF('Expenditures Level II'!$P4&gt;0,B3/K3,"NA"),"NA")</f>
        <v>NA</v>
      </c>
      <c r="V3" s="187" t="str">
        <f>IF('Casework Level II'!H3&gt;0,IF(B3&gt;0,B3/L3,"NA"),"NA")</f>
        <v>NA</v>
      </c>
      <c r="W3" s="183" t="str">
        <f>IF('Casework Level I'!C3&gt;0,C3/G3,"NA")</f>
        <v>NA</v>
      </c>
      <c r="X3" s="126" t="str">
        <f>IF('Casework Level II'!E3&gt;0,IF(H3&gt;0,'Casework Level II'!E3/H3,"NA"),"NA")</f>
        <v>NA</v>
      </c>
      <c r="Y3" s="126" t="str">
        <f>IF('Casework Level II'!F3&gt;0,IF(H3&gt;0,'Casework Level II'!F3/H3,"NA"),"NA")</f>
        <v>NA</v>
      </c>
      <c r="Z3" s="126" t="str">
        <f>IF('Casework Level II'!G3&gt;0,IF(H3&gt;0,'Casework Level II'!G3/H3,"NA"),"NA")</f>
        <v>NA</v>
      </c>
      <c r="AA3" s="126" t="str">
        <f>IF('Casework Level II'!H3&gt;0,IF(H3&gt;0,'Casework Level II'!H3/H3,"NA"),"NA")</f>
        <v>NA</v>
      </c>
      <c r="AB3" s="126" t="str">
        <f>IF('Casework Level II'!F3&gt;0,IF('Casework Level II'!$E3&gt;0,'Casework Level II'!F3/'Casework Level II'!$E3,"NA"),"NA")</f>
        <v>NA</v>
      </c>
      <c r="AC3" s="126" t="str">
        <f>IF('Casework Level II'!G3&gt;0,IF('Casework Level II'!$E3&gt;0,'Casework Level II'!G3/'Casework Level II'!$E3,"NA"),"NA")</f>
        <v>NA</v>
      </c>
      <c r="AD3" s="126" t="str">
        <f>IF('Casework Level II'!H3&gt;0,IF('Casework Level II'!$E3&gt;0,'Casework Level II'!H3/'Casework Level II'!$E3,"NA"),"NA")</f>
        <v>NA</v>
      </c>
      <c r="AE3" s="126" t="str">
        <f>IF('Casework Level II'!G3&gt;0,IF('Casework Level II'!$F3&gt;0,'Casework Level II'!G3/'Casework Level II'!$F3,"NA"),"NA")</f>
        <v>NA</v>
      </c>
      <c r="AF3" s="126" t="str">
        <f>IF('Casework Level II'!H3&gt;0,IF('Casework Level II'!$F3&gt;0,'Casework Level II'!H3/'Casework Level II'!$F3,"NA"),"NA")</f>
        <v>NA</v>
      </c>
      <c r="AG3" s="126" t="str">
        <f t="shared" ref="AG3:AG22" si="2">IF(G3&gt;0,IF(H3&gt;0,H3/G3,"NA"),"NA")</f>
        <v>NA</v>
      </c>
      <c r="AH3" s="126" t="str">
        <f>IF(G3&gt;0,IF('Casework Level II'!E3&gt;0,I3/G3,"NA"),"NA")</f>
        <v>NA</v>
      </c>
      <c r="AI3" s="126" t="str">
        <f>IF(G3&gt;0,IF('Casework Level II'!F3&gt;0,J3/G3,"NA"),"NA")</f>
        <v>NA</v>
      </c>
      <c r="AJ3" s="126" t="str">
        <f>IF(G3&gt;0,IF('Casework Level II'!G3&gt;0,K3/G3,"NA"),"NA")</f>
        <v>NA</v>
      </c>
      <c r="AK3" s="126" t="str">
        <f>IF(G3&gt;0,IF('Casework Level II'!H3&gt;0,L3/G3,"NA"),"NA")</f>
        <v>NA</v>
      </c>
      <c r="AL3" s="127" t="str">
        <f t="shared" ref="AL3:AL22" si="3">IF(B3&gt;0,C3/B3,"NA")</f>
        <v>NA</v>
      </c>
      <c r="AM3" s="127" t="str">
        <f t="shared" ref="AM3:AM22" si="4">IF(B3&gt;0,D3/B3,"NA")</f>
        <v>NA</v>
      </c>
      <c r="AN3" s="127" t="str">
        <f t="shared" ref="AN3:AN22" si="5">IF(B3&gt;0,E3/B3,"NA")</f>
        <v>NA</v>
      </c>
      <c r="AO3" s="127" t="str">
        <f t="shared" ref="AO3:AO22" si="6">IF(B3&gt;0,F3/B3,"NA")</f>
        <v>NA</v>
      </c>
      <c r="AP3" s="187" t="str">
        <f t="shared" ref="AP3:AP22" si="7">IF($H3&gt;0,C3/$H3,"NA")</f>
        <v>NA</v>
      </c>
      <c r="AQ3" s="187" t="str">
        <f t="shared" ref="AQ3:AQ22" si="8">IF($H3&gt;0,D3/$H3,"NA")</f>
        <v>NA</v>
      </c>
      <c r="AR3" s="187" t="str">
        <f t="shared" ref="AR3:AR22" si="9">IF($H3&gt;0,E3/$H3,"NA")</f>
        <v>NA</v>
      </c>
      <c r="AS3" s="187" t="str">
        <f t="shared" ref="AS3:AS22" si="10">IF($H3&gt;0,F3/$H3,"NA")</f>
        <v>NA</v>
      </c>
      <c r="AT3" s="187" t="str">
        <f>IF('Casework Level II'!$F3&gt;0,C3/'Casework Level II'!$F3,"NA")</f>
        <v>NA</v>
      </c>
      <c r="AU3" s="187" t="str">
        <f>IF('Casework Level II'!$F3&gt;0,D3/'Casework Level II'!$F3,"NA")</f>
        <v>NA</v>
      </c>
      <c r="AV3" s="187" t="str">
        <f>IF('Casework Level II'!$F3&gt;0,E3/'Casework Level II'!$F3,"NA")</f>
        <v>NA</v>
      </c>
      <c r="AW3" s="187" t="str">
        <f>IF('Casework Level II'!$F3&gt;0,F3/'Casework Level II'!$F3,"NA")</f>
        <v>NA</v>
      </c>
      <c r="AX3" s="128" t="str">
        <f>IF('Casework Level II'!I3&gt;0,'Casework Level II'!I3,"NA")</f>
        <v>NA</v>
      </c>
      <c r="AY3" s="128" t="str">
        <f>IF('Casework Level II'!J3&gt;0,'Casework Level II'!J3,"NA")</f>
        <v>NA</v>
      </c>
      <c r="AZ3" s="127" t="str">
        <f>IF('Casework Level II'!K3&gt;0,'Casework Level II'!L3/'Casework Level II'!K3,"NA")</f>
        <v>NA</v>
      </c>
      <c r="BA3" s="125">
        <f>'Casework Level I'!C3</f>
        <v>0</v>
      </c>
      <c r="BB3" s="125">
        <f t="shared" ref="BB3:BB22" si="11">G3-BA3</f>
        <v>0</v>
      </c>
      <c r="BC3" s="125">
        <f>IF(H3&gt;0,IF(H3&gt;11497,BY3,IF(H3&gt;732,CT3,CK3)),0)</f>
        <v>0</v>
      </c>
      <c r="BD3" s="250" t="e">
        <f t="shared" ref="BD3:BD22" si="12">BC3-(BC3/BC$24)*BB$24</f>
        <v>#DIV/0!</v>
      </c>
      <c r="BE3" s="250" t="e">
        <f t="shared" ref="BE3:BE4" si="13">BA3-BD3</f>
        <v>#DIV/0!</v>
      </c>
      <c r="BF3" s="51">
        <f t="shared" si="0"/>
        <v>0</v>
      </c>
      <c r="BG3" s="192">
        <f t="shared" ref="BG3:BG22" si="14">H3</f>
        <v>0</v>
      </c>
      <c r="BH3" s="203">
        <f>IF(BG3&gt;0,BG3*EXP(9.77389842617417-0.347138011502763*LN(BG3)),0)</f>
        <v>0</v>
      </c>
      <c r="BI3" s="51">
        <f t="shared" ref="BI3:BI22" si="15">MAX(B3-BH3,0)</f>
        <v>0</v>
      </c>
      <c r="BJ3" s="201">
        <f t="shared" ref="BJ3:BJ22" si="16">IF(BG3&gt;0,MAX(0,1-BI3/BH3),0)</f>
        <v>0</v>
      </c>
      <c r="BY3" s="330">
        <f>SUMPRODUCT(CB3:CI3,CB26:CI26)</f>
        <v>19.419201835377258</v>
      </c>
      <c r="BZ3" s="18" t="s">
        <v>492</v>
      </c>
      <c r="CA3" s="333" t="s">
        <v>873</v>
      </c>
      <c r="CB3" s="334">
        <v>19.419201835377258</v>
      </c>
      <c r="CC3" s="334">
        <v>1.0823815350625762E-2</v>
      </c>
      <c r="CD3" s="334">
        <v>-1.2452838459600047E-4</v>
      </c>
      <c r="CE3" s="335">
        <v>-5.4354244299635483E-6</v>
      </c>
      <c r="CF3" s="334">
        <v>1.4328217967291172E-2</v>
      </c>
      <c r="CG3" s="334">
        <v>-3.4289941510822894E-6</v>
      </c>
      <c r="CH3" s="334">
        <v>2.0556633945174624E-10</v>
      </c>
      <c r="CI3" s="335">
        <v>-0.9851378667617976</v>
      </c>
      <c r="CJ3" s="335"/>
      <c r="CK3" s="330">
        <f t="shared" ref="CK3:CK21" si="17">EXP(SUMPRODUCT(CM3:CR3,CM26:CR26))</f>
        <v>0.70218197101575175</v>
      </c>
      <c r="CL3" s="333" t="s">
        <v>874</v>
      </c>
      <c r="CM3" s="334">
        <v>-0.3535626905763431</v>
      </c>
      <c r="CN3" s="335">
        <v>-3.5792384940415672E-4</v>
      </c>
      <c r="CO3" s="334">
        <v>-8.3447938512070165E-6</v>
      </c>
      <c r="CP3" s="334">
        <v>6.6812467853748307E-5</v>
      </c>
      <c r="CQ3" s="334">
        <v>0.58811443785268824</v>
      </c>
      <c r="CR3" s="335">
        <v>-0.14293079081899437</v>
      </c>
      <c r="CS3" s="335"/>
      <c r="CT3" s="330">
        <f>SUMPRODUCT(CV3:DA3,CV26:DA26)</f>
        <v>0.11728668790076024</v>
      </c>
      <c r="CU3" s="338" t="s">
        <v>875</v>
      </c>
      <c r="CV3" s="335">
        <v>0.11728668790076024</v>
      </c>
      <c r="CW3" s="335">
        <v>6.7316215358567601E-3</v>
      </c>
      <c r="CX3" s="335">
        <v>-1.2270010171596375E-4</v>
      </c>
      <c r="CY3" s="335">
        <v>3.6585855803761432E-4</v>
      </c>
      <c r="CZ3" s="335">
        <v>4.6810755958261723</v>
      </c>
      <c r="DA3" s="335">
        <v>-1.5525659453219374</v>
      </c>
    </row>
    <row r="4" spans="1:105" ht="15.75" x14ac:dyDescent="0.25">
      <c r="A4" s="129" t="s">
        <v>663</v>
      </c>
      <c r="B4" s="183">
        <f>IF('Expenditures Level II'!P5&gt;0,'Expenditures Level II'!P5,0)</f>
        <v>0</v>
      </c>
      <c r="C4" s="183">
        <f>IF('Expenditures Level II'!M5&gt;0,'Expenditures Level II'!M5,0)</f>
        <v>0</v>
      </c>
      <c r="D4" s="183">
        <f>IF('Expenditures Level II'!L5&gt;0,'Expenditures Level II'!L5,0)</f>
        <v>0</v>
      </c>
      <c r="E4" s="183">
        <f>IF('Expenditures Level II'!N5&gt;0,'Expenditures Level II'!N5,0)</f>
        <v>0</v>
      </c>
      <c r="F4" s="183">
        <f>IF('Expenditures Level I'!D5&gt;0,B4-C4-D4-E4,0)</f>
        <v>0</v>
      </c>
      <c r="G4" s="125">
        <f>IF('Casework Level II'!T4&gt;0,'Casework Level II'!T4,0)</f>
        <v>0</v>
      </c>
      <c r="H4" s="124">
        <f>'Casework Level II'!B4</f>
        <v>0</v>
      </c>
      <c r="I4" s="124" t="str">
        <f>IF('Casework Level II'!E4&gt;0,'Casework Level II'!E4,"NA")</f>
        <v>NA</v>
      </c>
      <c r="J4" s="124" t="str">
        <f>IF('Casework Level II'!F4&gt;0,'Casework Level II'!F4,"NA")</f>
        <v>NA</v>
      </c>
      <c r="K4" s="124" t="str">
        <f>IF('Casework Level II'!G4&gt;0,'Casework Level II'!G4,"NA")</f>
        <v>NA</v>
      </c>
      <c r="L4" s="124" t="str">
        <f>IF('Casework Level II'!H4&gt;0,'Casework Level II'!H4,"NA")</f>
        <v>NA</v>
      </c>
      <c r="M4" s="126" t="str">
        <f>IF(M$33&gt;0,IF('Casework Level II'!B4&gt;0,H4/M$33*100000,"NA"),"NA")</f>
        <v>NA</v>
      </c>
      <c r="N4" s="126" t="str">
        <f>IF(N$33&gt;0,IF('Casework Level II'!E4&gt;0,I4/N$33*100000,"NA"),"NA")</f>
        <v>NA</v>
      </c>
      <c r="O4" s="126" t="str">
        <f>IF(O$33&gt;0,IF('Casework Level II'!F4&gt;0,J4/O$33*100000,"NA"),"NA")</f>
        <v>NA</v>
      </c>
      <c r="P4" s="126" t="str">
        <f>IF(P$33&gt;0,IF('Casework Level II'!G4&gt;0,K4/P$33*100000,"NA"),"NA")</f>
        <v>NA</v>
      </c>
      <c r="Q4" s="126" t="str">
        <f>IF(Q$33&gt;0,IF('Casework Level II'!H4&gt;0,L4/Q$33*100000,"NA"),"NA")</f>
        <v>NA</v>
      </c>
      <c r="R4" s="187" t="str">
        <f t="shared" si="1"/>
        <v>NA</v>
      </c>
      <c r="S4" s="187" t="str">
        <f>IF('Casework Level II'!E4&gt;0,IF(B4&gt;0,B4/I4,"NA"),"NA")</f>
        <v>NA</v>
      </c>
      <c r="T4" s="187" t="str">
        <f>IF('Casework Level II'!F4&gt;0,IF(B4&gt;0,B4/J4,"NA"),"NA")</f>
        <v>NA</v>
      </c>
      <c r="U4" s="187" t="str">
        <f>IF('Casework Level II'!G4&gt;0,IF('Expenditures Level II'!$P5&gt;0,B4/K4,"NA"),"NA")</f>
        <v>NA</v>
      </c>
      <c r="V4" s="187" t="str">
        <f>IF('Casework Level II'!H4&gt;0,IF(B4&gt;0,B4/L4,"NA"),"NA")</f>
        <v>NA</v>
      </c>
      <c r="W4" s="183" t="str">
        <f>IF('Casework Level I'!C4&gt;0,C4/G4,"NA")</f>
        <v>NA</v>
      </c>
      <c r="X4" s="126" t="str">
        <f>IF('Casework Level II'!E4&gt;0,IF(H4&gt;0,'Casework Level II'!E4/H4,"NA"),"NA")</f>
        <v>NA</v>
      </c>
      <c r="Y4" s="126" t="str">
        <f>IF('Casework Level II'!F4&gt;0,IF(H4&gt;0,'Casework Level II'!F4/H4,"NA"),"NA")</f>
        <v>NA</v>
      </c>
      <c r="Z4" s="126" t="str">
        <f>IF('Casework Level II'!G4&gt;0,IF(H4&gt;0,'Casework Level II'!G4/H4,"NA"),"NA")</f>
        <v>NA</v>
      </c>
      <c r="AA4" s="126" t="str">
        <f>IF('Casework Level II'!H4&gt;0,IF(H4&gt;0,'Casework Level II'!H4/H4,"NA"),"NA")</f>
        <v>NA</v>
      </c>
      <c r="AB4" s="126" t="str">
        <f>IF('Casework Level II'!F4&gt;0,IF('Casework Level II'!$E4&gt;0,'Casework Level II'!F4/'Casework Level II'!$E4,"NA"),"NA")</f>
        <v>NA</v>
      </c>
      <c r="AC4" s="126" t="str">
        <f>IF('Casework Level II'!G4&gt;0,IF('Casework Level II'!$E4&gt;0,'Casework Level II'!G4/'Casework Level II'!$E4,"NA"),"NA")</f>
        <v>NA</v>
      </c>
      <c r="AD4" s="126" t="str">
        <f>IF('Casework Level II'!H4&gt;0,IF('Casework Level II'!$E4&gt;0,'Casework Level II'!H4/'Casework Level II'!$E4,"NA"),"NA")</f>
        <v>NA</v>
      </c>
      <c r="AE4" s="126" t="str">
        <f>IF('Casework Level II'!G4&gt;0,IF('Casework Level II'!$F4&gt;0,'Casework Level II'!G4/'Casework Level II'!$F4,"NA"),"NA")</f>
        <v>NA</v>
      </c>
      <c r="AF4" s="126" t="str">
        <f>IF('Casework Level II'!H4&gt;0,IF('Casework Level II'!$F4&gt;0,'Casework Level II'!H4/'Casework Level II'!$F4,"NA"),"NA")</f>
        <v>NA</v>
      </c>
      <c r="AG4" s="126" t="str">
        <f t="shared" si="2"/>
        <v>NA</v>
      </c>
      <c r="AH4" s="126" t="str">
        <f>IF(G4&gt;0,IF('Casework Level II'!E4&gt;0,I4/G4,"NA"),"NA")</f>
        <v>NA</v>
      </c>
      <c r="AI4" s="126" t="str">
        <f>IF(G4&gt;0,IF('Casework Level II'!F4&gt;0,J4/G4,"NA"),"NA")</f>
        <v>NA</v>
      </c>
      <c r="AJ4" s="126" t="str">
        <f>IF(G4&gt;0,IF('Casework Level II'!G4&gt;0,K4/G4,"NA"),"NA")</f>
        <v>NA</v>
      </c>
      <c r="AK4" s="126" t="str">
        <f>IF(G4&gt;0,IF('Casework Level II'!H4&gt;0,L4/G4,"NA"),"NA")</f>
        <v>NA</v>
      </c>
      <c r="AL4" s="127" t="str">
        <f t="shared" si="3"/>
        <v>NA</v>
      </c>
      <c r="AM4" s="127" t="str">
        <f t="shared" si="4"/>
        <v>NA</v>
      </c>
      <c r="AN4" s="127" t="str">
        <f t="shared" si="5"/>
        <v>NA</v>
      </c>
      <c r="AO4" s="127" t="str">
        <f t="shared" si="6"/>
        <v>NA</v>
      </c>
      <c r="AP4" s="187" t="str">
        <f t="shared" si="7"/>
        <v>NA</v>
      </c>
      <c r="AQ4" s="187" t="str">
        <f t="shared" si="8"/>
        <v>NA</v>
      </c>
      <c r="AR4" s="187" t="str">
        <f t="shared" si="9"/>
        <v>NA</v>
      </c>
      <c r="AS4" s="187" t="str">
        <f t="shared" si="10"/>
        <v>NA</v>
      </c>
      <c r="AT4" s="187" t="str">
        <f>IF('Casework Level II'!$F4&gt;0,C4/'Casework Level II'!$F4,"NA")</f>
        <v>NA</v>
      </c>
      <c r="AU4" s="187" t="str">
        <f>IF('Casework Level II'!$F4&gt;0,D4/'Casework Level II'!$F4,"NA")</f>
        <v>NA</v>
      </c>
      <c r="AV4" s="187" t="str">
        <f>IF('Casework Level II'!$F4&gt;0,E4/'Casework Level II'!$F4,"NA")</f>
        <v>NA</v>
      </c>
      <c r="AW4" s="187" t="str">
        <f>IF('Casework Level II'!$F4&gt;0,F4/'Casework Level II'!$F4,"NA")</f>
        <v>NA</v>
      </c>
      <c r="AX4" s="128" t="str">
        <f>IF('Casework Level II'!I4&gt;0,'Casework Level II'!I4,"NA")</f>
        <v>NA</v>
      </c>
      <c r="AY4" s="128" t="str">
        <f>IF('Casework Level II'!J4&gt;0,'Casework Level II'!J4,"NA")</f>
        <v>NA</v>
      </c>
      <c r="AZ4" s="127" t="str">
        <f>IF('Casework Level II'!K4&gt;0,'Casework Level II'!L4/'Casework Level II'!K4,"NA")</f>
        <v>NA</v>
      </c>
      <c r="BA4" s="125">
        <f>'Casework Level I'!C4</f>
        <v>0</v>
      </c>
      <c r="BB4" s="125">
        <f t="shared" si="11"/>
        <v>0</v>
      </c>
      <c r="BC4" s="125">
        <f>IF(H4&gt;0,CK4,0)</f>
        <v>0</v>
      </c>
      <c r="BD4" s="250" t="e">
        <f t="shared" si="12"/>
        <v>#DIV/0!</v>
      </c>
      <c r="BE4" s="250" t="e">
        <f t="shared" si="13"/>
        <v>#DIV/0!</v>
      </c>
      <c r="BF4" s="51">
        <f t="shared" si="0"/>
        <v>0</v>
      </c>
      <c r="BG4" s="192">
        <f t="shared" si="14"/>
        <v>0</v>
      </c>
      <c r="BH4" s="203">
        <f>IF(BG4&gt;0,BG4*EXP(11.3531937087782-0.638290398156247*LN(BG4)),0)</f>
        <v>0</v>
      </c>
      <c r="BI4" s="51">
        <f t="shared" si="15"/>
        <v>0</v>
      </c>
      <c r="BJ4" s="201">
        <f t="shared" si="16"/>
        <v>0</v>
      </c>
      <c r="BY4" s="330"/>
      <c r="BZ4" s="18" t="s">
        <v>663</v>
      </c>
      <c r="CA4" s="339"/>
      <c r="CB4" s="340"/>
      <c r="CC4" s="340"/>
      <c r="CD4" s="340"/>
      <c r="CE4" s="337"/>
      <c r="CF4" s="340"/>
      <c r="CG4" s="340"/>
      <c r="CH4" s="340"/>
      <c r="CI4" s="340"/>
      <c r="CJ4" s="335"/>
      <c r="CK4" s="330">
        <f t="shared" si="17"/>
        <v>0.18719932202076553</v>
      </c>
      <c r="CL4" s="333"/>
      <c r="CM4" s="334">
        <v>-1.6755813366291485</v>
      </c>
      <c r="CN4" s="335">
        <v>-8.8098986085798827E-3</v>
      </c>
      <c r="CO4" s="334">
        <v>-3.4282576733355368E-6</v>
      </c>
      <c r="CP4" s="334">
        <v>9.9441268785824461E-4</v>
      </c>
      <c r="CQ4" s="334">
        <v>0.73033359315590785</v>
      </c>
      <c r="CR4" s="335">
        <v>-0.4217609286255542</v>
      </c>
      <c r="CS4" s="335"/>
      <c r="CU4" s="336"/>
      <c r="CV4" s="337"/>
      <c r="CW4" s="337"/>
      <c r="CX4" s="337"/>
      <c r="CY4" s="337"/>
      <c r="CZ4" s="337"/>
      <c r="DA4" s="337"/>
    </row>
    <row r="5" spans="1:105" ht="15.75" x14ac:dyDescent="0.25">
      <c r="A5" s="129" t="s">
        <v>494</v>
      </c>
      <c r="B5" s="183">
        <f>IF('Expenditures Level II'!P6&gt;0,'Expenditures Level II'!P6,0)</f>
        <v>0</v>
      </c>
      <c r="C5" s="183">
        <f>IF('Expenditures Level II'!M6&gt;0,'Expenditures Level II'!M6,0)</f>
        <v>0</v>
      </c>
      <c r="D5" s="183">
        <f>IF('Expenditures Level II'!L6&gt;0,'Expenditures Level II'!L6,0)</f>
        <v>0</v>
      </c>
      <c r="E5" s="183">
        <f>IF('Expenditures Level II'!N6&gt;0,'Expenditures Level II'!N6,0)</f>
        <v>0</v>
      </c>
      <c r="F5" s="183">
        <f>IF('Expenditures Level I'!D6&gt;0,B5-C5-D5-E5,0)</f>
        <v>0</v>
      </c>
      <c r="G5" s="125">
        <f>IF('Casework Level II'!T5&gt;0,'Casework Level II'!T5,0)</f>
        <v>0</v>
      </c>
      <c r="H5" s="124">
        <f>'Casework Level II'!B5</f>
        <v>0</v>
      </c>
      <c r="I5" s="124" t="str">
        <f>IF('Casework Level II'!E5&gt;0,'Casework Level II'!E5,"NA")</f>
        <v>NA</v>
      </c>
      <c r="J5" s="124" t="str">
        <f>IF('Casework Level II'!F5&gt;0,'Casework Level II'!F5,"NA")</f>
        <v>NA</v>
      </c>
      <c r="K5" s="124" t="str">
        <f>IF('Casework Level II'!G5&gt;0,'Casework Level II'!G5,"NA")</f>
        <v>NA</v>
      </c>
      <c r="L5" s="124" t="str">
        <f>IF('Casework Level II'!H5&gt;0,'Casework Level II'!H5,"NA")</f>
        <v>NA</v>
      </c>
      <c r="M5" s="126" t="str">
        <f>IF(M$33&gt;0,IF('Casework Level II'!B5&gt;0,H5/M$33*100000,"NA"),"NA")</f>
        <v>NA</v>
      </c>
      <c r="N5" s="126" t="str">
        <f>IF(N$33&gt;0,IF('Casework Level II'!E5&gt;0,I5/N$33*100000,"NA"),"NA")</f>
        <v>NA</v>
      </c>
      <c r="O5" s="126" t="str">
        <f>IF(O$33&gt;0,IF('Casework Level II'!F5&gt;0,J5/O$33*100000,"NA"),"NA")</f>
        <v>NA</v>
      </c>
      <c r="P5" s="126" t="str">
        <f>IF(P$33&gt;0,IF('Casework Level II'!G5&gt;0,K5/P$33*100000,"NA"),"NA")</f>
        <v>NA</v>
      </c>
      <c r="Q5" s="126" t="str">
        <f>IF(Q$33&gt;0,IF('Casework Level II'!H5&gt;0,L5/Q$33*100000,"NA"),"NA")</f>
        <v>NA</v>
      </c>
      <c r="R5" s="187" t="str">
        <f t="shared" si="1"/>
        <v>NA</v>
      </c>
      <c r="S5" s="187" t="str">
        <f>IF('Casework Level II'!E5&gt;0,IF(B5&gt;0,B5/I5,"NA"),"NA")</f>
        <v>NA</v>
      </c>
      <c r="T5" s="187" t="str">
        <f>IF('Casework Level II'!F5&gt;0,IF(B5&gt;0,B5/J5,"NA"),"NA")</f>
        <v>NA</v>
      </c>
      <c r="U5" s="187" t="str">
        <f>IF('Casework Level II'!G5&gt;0,IF('Expenditures Level II'!$P6&gt;0,B5/K5,"NA"),"NA")</f>
        <v>NA</v>
      </c>
      <c r="V5" s="187" t="str">
        <f>IF('Casework Level II'!H5&gt;0,IF(B5&gt;0,B5/L5,"NA"),"NA")</f>
        <v>NA</v>
      </c>
      <c r="W5" s="183" t="str">
        <f>IF('Casework Level I'!C5&gt;0,C5/G5,"NA")</f>
        <v>NA</v>
      </c>
      <c r="X5" s="126" t="str">
        <f>IF('Casework Level II'!E5&gt;0,IF(H5&gt;0,'Casework Level II'!E5/H5,"NA"),"NA")</f>
        <v>NA</v>
      </c>
      <c r="Y5" s="126" t="str">
        <f>IF('Casework Level II'!F5&gt;0,IF(H5&gt;0,'Casework Level II'!F5/H5,"NA"),"NA")</f>
        <v>NA</v>
      </c>
      <c r="Z5" s="126" t="str">
        <f>IF('Casework Level II'!G5&gt;0,IF(H5&gt;0,'Casework Level II'!G5/H5,"NA"),"NA")</f>
        <v>NA</v>
      </c>
      <c r="AA5" s="126" t="str">
        <f>IF('Casework Level II'!H5&gt;0,IF(H5&gt;0,'Casework Level II'!H5/H5,"NA"),"NA")</f>
        <v>NA</v>
      </c>
      <c r="AB5" s="126" t="str">
        <f>IF('Casework Level II'!F5&gt;0,IF('Casework Level II'!$E5&gt;0,'Casework Level II'!F5/'Casework Level II'!$E5,"NA"),"NA")</f>
        <v>NA</v>
      </c>
      <c r="AC5" s="126" t="str">
        <f>IF('Casework Level II'!G5&gt;0,IF('Casework Level II'!$E5&gt;0,'Casework Level II'!G5/'Casework Level II'!$E5,"NA"),"NA")</f>
        <v>NA</v>
      </c>
      <c r="AD5" s="126" t="str">
        <f>IF('Casework Level II'!H5&gt;0,IF('Casework Level II'!$E5&gt;0,'Casework Level II'!H5/'Casework Level II'!$E5,"NA"),"NA")</f>
        <v>NA</v>
      </c>
      <c r="AE5" s="126" t="str">
        <f>IF('Casework Level II'!G5&gt;0,IF('Casework Level II'!$F5&gt;0,'Casework Level II'!G5/'Casework Level II'!$F5,"NA"),"NA")</f>
        <v>NA</v>
      </c>
      <c r="AF5" s="126" t="str">
        <f>IF('Casework Level II'!H5&gt;0,IF('Casework Level II'!$F5&gt;0,'Casework Level II'!H5/'Casework Level II'!$F5,"NA"),"NA")</f>
        <v>NA</v>
      </c>
      <c r="AG5" s="126" t="str">
        <f t="shared" si="2"/>
        <v>NA</v>
      </c>
      <c r="AH5" s="126" t="str">
        <f>IF(G5&gt;0,IF('Casework Level II'!E5&gt;0,I5/G5,"NA"),"NA")</f>
        <v>NA</v>
      </c>
      <c r="AI5" s="126" t="str">
        <f>IF(G5&gt;0,IF('Casework Level II'!F5&gt;0,J5/G5,"NA"),"NA")</f>
        <v>NA</v>
      </c>
      <c r="AJ5" s="126" t="str">
        <f>IF(G5&gt;0,IF('Casework Level II'!G5&gt;0,K5/G5,"NA"),"NA")</f>
        <v>NA</v>
      </c>
      <c r="AK5" s="126" t="str">
        <f>IF(G5&gt;0,IF('Casework Level II'!H5&gt;0,L5/G5,"NA"),"NA")</f>
        <v>NA</v>
      </c>
      <c r="AL5" s="127" t="str">
        <f t="shared" si="3"/>
        <v>NA</v>
      </c>
      <c r="AM5" s="127" t="str">
        <f t="shared" si="4"/>
        <v>NA</v>
      </c>
      <c r="AN5" s="127" t="str">
        <f t="shared" si="5"/>
        <v>NA</v>
      </c>
      <c r="AO5" s="127" t="str">
        <f t="shared" si="6"/>
        <v>NA</v>
      </c>
      <c r="AP5" s="187" t="str">
        <f t="shared" si="7"/>
        <v>NA</v>
      </c>
      <c r="AQ5" s="187" t="str">
        <f t="shared" si="8"/>
        <v>NA</v>
      </c>
      <c r="AR5" s="187" t="str">
        <f t="shared" si="9"/>
        <v>NA</v>
      </c>
      <c r="AS5" s="187" t="str">
        <f t="shared" si="10"/>
        <v>NA</v>
      </c>
      <c r="AT5" s="187" t="str">
        <f>IF('Casework Level II'!$F5&gt;0,C5/'Casework Level II'!$F5,"NA")</f>
        <v>NA</v>
      </c>
      <c r="AU5" s="187" t="str">
        <f>IF('Casework Level II'!$F5&gt;0,D5/'Casework Level II'!$F5,"NA")</f>
        <v>NA</v>
      </c>
      <c r="AV5" s="187" t="str">
        <f>IF('Casework Level II'!$F5&gt;0,E5/'Casework Level II'!$F5,"NA")</f>
        <v>NA</v>
      </c>
      <c r="AW5" s="187" t="str">
        <f>IF('Casework Level II'!$F5&gt;0,F5/'Casework Level II'!$F5,"NA")</f>
        <v>NA</v>
      </c>
      <c r="AX5" s="128" t="str">
        <f>IF('Casework Level II'!I5&gt;0,'Casework Level II'!I5,"NA")</f>
        <v>NA</v>
      </c>
      <c r="AY5" s="128" t="str">
        <f>IF('Casework Level II'!J5&gt;0,'Casework Level II'!J5,"NA")</f>
        <v>NA</v>
      </c>
      <c r="AZ5" s="127" t="str">
        <f>IF('Casework Level II'!K5&gt;0,'Casework Level II'!L5/'Casework Level II'!K5,"NA")</f>
        <v>NA</v>
      </c>
      <c r="BA5" s="125">
        <f>'Casework Level I'!C5</f>
        <v>0</v>
      </c>
      <c r="BB5" s="125">
        <f t="shared" si="11"/>
        <v>0</v>
      </c>
      <c r="BC5" s="125">
        <f>IF(H5&gt;0,CK5,0)</f>
        <v>0</v>
      </c>
      <c r="BD5" s="250" t="e">
        <f t="shared" si="12"/>
        <v>#DIV/0!</v>
      </c>
      <c r="BE5" s="250" t="e">
        <f>BA5-BD5</f>
        <v>#DIV/0!</v>
      </c>
      <c r="BF5" s="51">
        <f t="shared" si="0"/>
        <v>0</v>
      </c>
      <c r="BG5" s="192">
        <f t="shared" si="14"/>
        <v>0</v>
      </c>
      <c r="BH5" s="203">
        <f>IF(BG5&gt;0,IF(BG5&lt;225,BG5*EXP(9.09290725616851-0.223049615742876*LN(BG5)),BG5*(2669.74809012379-0.385195341312303*BG5+0.000019872011501298*BG5^2)),0)</f>
        <v>0</v>
      </c>
      <c r="BI5" s="51">
        <f t="shared" si="15"/>
        <v>0</v>
      </c>
      <c r="BJ5" s="201">
        <f t="shared" si="16"/>
        <v>0</v>
      </c>
      <c r="BY5" s="330"/>
      <c r="BZ5" s="18" t="s">
        <v>494</v>
      </c>
      <c r="CA5" s="339"/>
      <c r="CB5" s="340"/>
      <c r="CC5" s="340"/>
      <c r="CD5" s="340"/>
      <c r="CE5" s="337"/>
      <c r="CF5" s="340"/>
      <c r="CG5" s="340"/>
      <c r="CH5" s="340"/>
      <c r="CI5" s="340"/>
      <c r="CJ5" s="335"/>
      <c r="CK5" s="330">
        <f t="shared" si="17"/>
        <v>2.1876753486947575E-2</v>
      </c>
      <c r="CL5" s="333"/>
      <c r="CM5" s="334">
        <v>-3.8223306905477346</v>
      </c>
      <c r="CN5" s="335">
        <v>-3.255205357700245E-3</v>
      </c>
      <c r="CO5" s="334">
        <v>-7.799629127286138E-7</v>
      </c>
      <c r="CP5" s="334">
        <v>1.637837195246883E-3</v>
      </c>
      <c r="CQ5" s="334">
        <v>0.93300938462801852</v>
      </c>
      <c r="CR5" s="335">
        <v>-0.19748865867919599</v>
      </c>
      <c r="CS5" s="335"/>
      <c r="CU5" s="336"/>
      <c r="CV5" s="337"/>
      <c r="CW5" s="337"/>
      <c r="CX5" s="337"/>
      <c r="CY5" s="337"/>
      <c r="CZ5" s="337"/>
      <c r="DA5" s="337"/>
    </row>
    <row r="6" spans="1:105" ht="15.75" x14ac:dyDescent="0.25">
      <c r="A6" s="123" t="s">
        <v>664</v>
      </c>
      <c r="B6" s="183">
        <f>IF('Expenditures Level II'!P7&gt;0,'Expenditures Level II'!P7,0)</f>
        <v>0</v>
      </c>
      <c r="C6" s="183">
        <f>IF('Expenditures Level II'!M7&gt;0,'Expenditures Level II'!M7,0)</f>
        <v>0</v>
      </c>
      <c r="D6" s="183">
        <f>IF('Expenditures Level II'!L7&gt;0,'Expenditures Level II'!L7,0)</f>
        <v>0</v>
      </c>
      <c r="E6" s="183">
        <f>IF('Expenditures Level II'!N7&gt;0,'Expenditures Level II'!N7,0)</f>
        <v>0</v>
      </c>
      <c r="F6" s="183">
        <f>IF('Expenditures Level I'!D7&gt;0,B6-C6-D6-E6,0)</f>
        <v>0</v>
      </c>
      <c r="G6" s="125">
        <f>IF('Casework Level II'!T6&gt;0,'Casework Level II'!T6,0)</f>
        <v>0</v>
      </c>
      <c r="H6" s="124">
        <f>'Casework Level II'!B6</f>
        <v>0</v>
      </c>
      <c r="I6" s="124" t="str">
        <f>IF('Casework Level II'!E6&gt;0,'Casework Level II'!E6,"NA")</f>
        <v>NA</v>
      </c>
      <c r="J6" s="124" t="str">
        <f>IF('Casework Level II'!F6&gt;0,'Casework Level II'!F6,"NA")</f>
        <v>NA</v>
      </c>
      <c r="K6" s="124" t="str">
        <f>IF('Casework Level II'!G6&gt;0,'Casework Level II'!G6,"NA")</f>
        <v>NA</v>
      </c>
      <c r="L6" s="124" t="str">
        <f>IF('Casework Level II'!H6&gt;0,'Casework Level II'!H6,"NA")</f>
        <v>NA</v>
      </c>
      <c r="M6" s="126" t="str">
        <f>IF(M$33&gt;0,IF('Casework Level II'!B6&gt;0,H6/M$33*100000,"NA"),"NA")</f>
        <v>NA</v>
      </c>
      <c r="N6" s="126" t="str">
        <f>IF(N$33&gt;0,IF('Casework Level II'!E6&gt;0,I6/N$33*100000,"NA"),"NA")</f>
        <v>NA</v>
      </c>
      <c r="O6" s="126" t="str">
        <f>IF(O$33&gt;0,IF('Casework Level II'!F6&gt;0,J6/O$33*100000,"NA"),"NA")</f>
        <v>NA</v>
      </c>
      <c r="P6" s="126" t="str">
        <f>IF(P$33&gt;0,IF('Casework Level II'!G6&gt;0,K6/P$33*100000,"NA"),"NA")</f>
        <v>NA</v>
      </c>
      <c r="Q6" s="126" t="str">
        <f>IF(Q$33&gt;0,IF('Casework Level II'!H6&gt;0,L6/Q$33*100000,"NA"),"NA")</f>
        <v>NA</v>
      </c>
      <c r="R6" s="187" t="str">
        <f t="shared" si="1"/>
        <v>NA</v>
      </c>
      <c r="S6" s="187" t="str">
        <f>IF('Casework Level II'!E6&gt;0,IF(B6&gt;0,B6/I6,"NA"),"NA")</f>
        <v>NA</v>
      </c>
      <c r="T6" s="187" t="str">
        <f>IF('Casework Level II'!F6&gt;0,IF(B6&gt;0,B6/J6,"NA"),"NA")</f>
        <v>NA</v>
      </c>
      <c r="U6" s="187" t="str">
        <f>IF('Casework Level II'!G6&gt;0,IF('Expenditures Level II'!$P7&gt;0,B6/K6,"NA"),"NA")</f>
        <v>NA</v>
      </c>
      <c r="V6" s="187" t="str">
        <f>IF('Casework Level II'!H6&gt;0,IF(B6&gt;0,B6/L6,"NA"),"NA")</f>
        <v>NA</v>
      </c>
      <c r="W6" s="183" t="str">
        <f>IF('Casework Level I'!C6&gt;0,C6/G6,"NA")</f>
        <v>NA</v>
      </c>
      <c r="X6" s="126" t="str">
        <f>IF('Casework Level II'!E6&gt;0,IF(H6&gt;0,'Casework Level II'!E6/H6,"NA"),"NA")</f>
        <v>NA</v>
      </c>
      <c r="Y6" s="126" t="str">
        <f>IF('Casework Level II'!F6&gt;0,IF(H6&gt;0,'Casework Level II'!F6/H6,"NA"),"NA")</f>
        <v>NA</v>
      </c>
      <c r="Z6" s="126" t="str">
        <f>IF('Casework Level II'!G6&gt;0,IF(H6&gt;0,'Casework Level II'!G6/H6,"NA"),"NA")</f>
        <v>NA</v>
      </c>
      <c r="AA6" s="126" t="str">
        <f>IF('Casework Level II'!H6&gt;0,IF(H6&gt;0,'Casework Level II'!H6/H6,"NA"),"NA")</f>
        <v>NA</v>
      </c>
      <c r="AB6" s="126" t="str">
        <f>IF('Casework Level II'!F6&gt;0,IF('Casework Level II'!$E6&gt;0,'Casework Level II'!F6/'Casework Level II'!$E6,"NA"),"NA")</f>
        <v>NA</v>
      </c>
      <c r="AC6" s="126" t="str">
        <f>IF('Casework Level II'!G6&gt;0,IF('Casework Level II'!$E6&gt;0,'Casework Level II'!G6/'Casework Level II'!$E6,"NA"),"NA")</f>
        <v>NA</v>
      </c>
      <c r="AD6" s="126" t="str">
        <f>IF('Casework Level II'!H6&gt;0,IF('Casework Level II'!$E6&gt;0,'Casework Level II'!H6/'Casework Level II'!$E6,"NA"),"NA")</f>
        <v>NA</v>
      </c>
      <c r="AE6" s="126" t="str">
        <f>IF('Casework Level II'!G6&gt;0,IF('Casework Level II'!$F6&gt;0,'Casework Level II'!G6/'Casework Level II'!$F6,"NA"),"NA")</f>
        <v>NA</v>
      </c>
      <c r="AF6" s="126" t="str">
        <f>IF('Casework Level II'!H6&gt;0,IF('Casework Level II'!$F6&gt;0,'Casework Level II'!H6/'Casework Level II'!$F6,"NA"),"NA")</f>
        <v>NA</v>
      </c>
      <c r="AG6" s="126" t="str">
        <f t="shared" si="2"/>
        <v>NA</v>
      </c>
      <c r="AH6" s="126" t="str">
        <f>IF(G6&gt;0,IF('Casework Level II'!E6&gt;0,I6/G6,"NA"),"NA")</f>
        <v>NA</v>
      </c>
      <c r="AI6" s="126" t="str">
        <f>IF(G6&gt;0,IF('Casework Level II'!F6&gt;0,J6/G6,"NA"),"NA")</f>
        <v>NA</v>
      </c>
      <c r="AJ6" s="126" t="str">
        <f>IF(G6&gt;0,IF('Casework Level II'!G6&gt;0,K6/G6,"NA"),"NA")</f>
        <v>NA</v>
      </c>
      <c r="AK6" s="126" t="str">
        <f>IF(G6&gt;0,IF('Casework Level II'!H6&gt;0,L6/G6,"NA"),"NA")</f>
        <v>NA</v>
      </c>
      <c r="AL6" s="127" t="str">
        <f t="shared" si="3"/>
        <v>NA</v>
      </c>
      <c r="AM6" s="127" t="str">
        <f t="shared" si="4"/>
        <v>NA</v>
      </c>
      <c r="AN6" s="127" t="str">
        <f t="shared" si="5"/>
        <v>NA</v>
      </c>
      <c r="AO6" s="127" t="str">
        <f t="shared" si="6"/>
        <v>NA</v>
      </c>
      <c r="AP6" s="187" t="str">
        <f t="shared" si="7"/>
        <v>NA</v>
      </c>
      <c r="AQ6" s="187" t="str">
        <f t="shared" si="8"/>
        <v>NA</v>
      </c>
      <c r="AR6" s="187" t="str">
        <f t="shared" si="9"/>
        <v>NA</v>
      </c>
      <c r="AS6" s="187" t="str">
        <f t="shared" si="10"/>
        <v>NA</v>
      </c>
      <c r="AT6" s="187" t="str">
        <f>IF('Casework Level II'!$F6&gt;0,C6/'Casework Level II'!$F6,"NA")</f>
        <v>NA</v>
      </c>
      <c r="AU6" s="187" t="str">
        <f>IF('Casework Level II'!$F6&gt;0,D6/'Casework Level II'!$F6,"NA")</f>
        <v>NA</v>
      </c>
      <c r="AV6" s="187" t="str">
        <f>IF('Casework Level II'!$F6&gt;0,E6/'Casework Level II'!$F6,"NA")</f>
        <v>NA</v>
      </c>
      <c r="AW6" s="187" t="str">
        <f>IF('Casework Level II'!$F6&gt;0,F6/'Casework Level II'!$F6,"NA")</f>
        <v>NA</v>
      </c>
      <c r="AX6" s="128" t="str">
        <f>IF('Casework Level II'!I6&gt;0,'Casework Level II'!I6,"NA")</f>
        <v>NA</v>
      </c>
      <c r="AY6" s="128" t="str">
        <f>IF('Casework Level II'!J6&gt;0,'Casework Level II'!J6,"NA")</f>
        <v>NA</v>
      </c>
      <c r="AZ6" s="127" t="str">
        <f>IF('Casework Level II'!K6&gt;0,'Casework Level II'!L6/'Casework Level II'!K6,"NA")</f>
        <v>NA</v>
      </c>
      <c r="BA6" s="125">
        <f>'Casework Level I'!C6</f>
        <v>0</v>
      </c>
      <c r="BB6" s="125">
        <f t="shared" si="11"/>
        <v>0</v>
      </c>
      <c r="BC6" s="125">
        <f>IF(H6&gt;0,IF(H6&gt;704,BY6,CK6),0)</f>
        <v>0</v>
      </c>
      <c r="BD6" s="250" t="e">
        <f t="shared" si="12"/>
        <v>#DIV/0!</v>
      </c>
      <c r="BE6" s="250" t="e">
        <f t="shared" ref="BE6:BE22" si="18">BA6-BD6</f>
        <v>#DIV/0!</v>
      </c>
      <c r="BF6" s="51">
        <f t="shared" si="0"/>
        <v>0</v>
      </c>
      <c r="BG6" s="192">
        <f t="shared" si="14"/>
        <v>0</v>
      </c>
      <c r="BH6" s="203">
        <f>IF(BG6&gt;0,BG6*EXP(8.76324191375014-0.457498462169811*LN(BG6)),0)</f>
        <v>0</v>
      </c>
      <c r="BI6" s="51">
        <f t="shared" si="15"/>
        <v>0</v>
      </c>
      <c r="BJ6" s="201">
        <f t="shared" si="16"/>
        <v>0</v>
      </c>
      <c r="BY6" s="330">
        <f t="shared" ref="BY6:BY8" si="19">SUMPRODUCT(CB6:CI6,CB29:CI29)</f>
        <v>3.9666287348476286</v>
      </c>
      <c r="BZ6" s="18" t="s">
        <v>664</v>
      </c>
      <c r="CA6" s="333" t="s">
        <v>876</v>
      </c>
      <c r="CB6" s="334">
        <v>3.9666287348476286</v>
      </c>
      <c r="CC6" s="334">
        <v>-2.7159013902855701E-3</v>
      </c>
      <c r="CD6" s="334">
        <v>-1.6593410892379854E-6</v>
      </c>
      <c r="CE6" s="335">
        <v>1.2589526239068592E-3</v>
      </c>
      <c r="CF6" s="334">
        <v>6.8034602651104365E-4</v>
      </c>
      <c r="CG6" s="334">
        <v>-9.0137572914796601E-9</v>
      </c>
      <c r="CH6" s="334">
        <v>3.588695506558402E-14</v>
      </c>
      <c r="CI6" s="334">
        <v>-2.447162989112214</v>
      </c>
      <c r="CJ6" s="335"/>
      <c r="CK6" s="330">
        <f t="shared" si="17"/>
        <v>7.048533538898491E-2</v>
      </c>
      <c r="CL6" s="333" t="s">
        <v>877</v>
      </c>
      <c r="CM6" s="334">
        <v>-2.652350599467598</v>
      </c>
      <c r="CN6" s="335">
        <v>-9.6385780164029097E-4</v>
      </c>
      <c r="CO6" s="334">
        <v>-1.2321710744847061E-6</v>
      </c>
      <c r="CP6" s="334">
        <v>1.2325486618330031E-3</v>
      </c>
      <c r="CQ6" s="334">
        <v>0.55960926551491985</v>
      </c>
      <c r="CR6" s="335">
        <v>-0.32674371262441088</v>
      </c>
      <c r="CS6" s="335"/>
      <c r="CU6" s="336"/>
      <c r="CV6" s="337"/>
      <c r="CW6" s="337"/>
      <c r="CX6" s="337"/>
      <c r="CY6" s="337"/>
      <c r="CZ6" s="337"/>
      <c r="DA6" s="337"/>
    </row>
    <row r="7" spans="1:105" ht="15.75" x14ac:dyDescent="0.25">
      <c r="A7" s="123" t="s">
        <v>665</v>
      </c>
      <c r="B7" s="183">
        <f>IF('Expenditures Level II'!P8&gt;0,'Expenditures Level II'!P8,0)</f>
        <v>0</v>
      </c>
      <c r="C7" s="183">
        <f>IF('Expenditures Level II'!M8&gt;0,'Expenditures Level II'!M8,0)</f>
        <v>0</v>
      </c>
      <c r="D7" s="183">
        <f>IF('Expenditures Level II'!L8&gt;0,'Expenditures Level II'!L8,0)</f>
        <v>0</v>
      </c>
      <c r="E7" s="183">
        <f>IF('Expenditures Level II'!N8&gt;0,'Expenditures Level II'!N8,0)</f>
        <v>0</v>
      </c>
      <c r="F7" s="183">
        <f>IF('Expenditures Level I'!D8&gt;0,B7-C7-D7-E7,0)</f>
        <v>0</v>
      </c>
      <c r="G7" s="125">
        <f>IF('Casework Level II'!T7&gt;0,'Casework Level II'!T7,0)</f>
        <v>0</v>
      </c>
      <c r="H7" s="124">
        <f>'Casework Level II'!B7</f>
        <v>0</v>
      </c>
      <c r="I7" s="124" t="str">
        <f>IF('Casework Level II'!E7&gt;0,'Casework Level II'!E7,"NA")</f>
        <v>NA</v>
      </c>
      <c r="J7" s="124" t="str">
        <f>IF('Casework Level II'!F7&gt;0,'Casework Level II'!F7,"NA")</f>
        <v>NA</v>
      </c>
      <c r="K7" s="124" t="str">
        <f>IF('Casework Level II'!G7&gt;0,'Casework Level II'!G7,"NA")</f>
        <v>NA</v>
      </c>
      <c r="L7" s="124" t="str">
        <f>IF('Casework Level II'!H7&gt;0,'Casework Level II'!H7,"NA")</f>
        <v>NA</v>
      </c>
      <c r="M7" s="126" t="str">
        <f>IF(M$33&gt;0,IF('Casework Level II'!B7&gt;0,H7/M$33*100000,"NA"),"NA")</f>
        <v>NA</v>
      </c>
      <c r="N7" s="126" t="str">
        <f>IF(N$33&gt;0,IF('Casework Level II'!E7&gt;0,I7/N$33*100000,"NA"),"NA")</f>
        <v>NA</v>
      </c>
      <c r="O7" s="126" t="str">
        <f>IF(O$33&gt;0,IF('Casework Level II'!F7&gt;0,J7/O$33*100000,"NA"),"NA")</f>
        <v>NA</v>
      </c>
      <c r="P7" s="126" t="str">
        <f>IF(P$33&gt;0,IF('Casework Level II'!G7&gt;0,K7/P$33*100000,"NA"),"NA")</f>
        <v>NA</v>
      </c>
      <c r="Q7" s="126" t="str">
        <f>IF(Q$33&gt;0,IF('Casework Level II'!H7&gt;0,L7/Q$33*100000,"NA"),"NA")</f>
        <v>NA</v>
      </c>
      <c r="R7" s="187" t="str">
        <f t="shared" si="1"/>
        <v>NA</v>
      </c>
      <c r="S7" s="187" t="str">
        <f>IF('Casework Level II'!E7&gt;0,IF(B7&gt;0,B7/I7,"NA"),"NA")</f>
        <v>NA</v>
      </c>
      <c r="T7" s="187" t="str">
        <f>IF('Casework Level II'!F7&gt;0,IF(B7&gt;0,B7/J7,"NA"),"NA")</f>
        <v>NA</v>
      </c>
      <c r="U7" s="187" t="str">
        <f>IF('Casework Level II'!G7&gt;0,IF('Expenditures Level II'!$P8&gt;0,B7/K7,"NA"),"NA")</f>
        <v>NA</v>
      </c>
      <c r="V7" s="187" t="str">
        <f>IF('Casework Level II'!H7&gt;0,IF(B7&gt;0,B7/L7,"NA"),"NA")</f>
        <v>NA</v>
      </c>
      <c r="W7" s="183" t="str">
        <f>IF('Casework Level I'!C7&gt;0,C7/G7,"NA")</f>
        <v>NA</v>
      </c>
      <c r="X7" s="126" t="str">
        <f>IF('Casework Level II'!E7&gt;0,IF(H7&gt;0,'Casework Level II'!E7/H7,"NA"),"NA")</f>
        <v>NA</v>
      </c>
      <c r="Y7" s="126" t="str">
        <f>IF('Casework Level II'!F7&gt;0,IF(H7&gt;0,'Casework Level II'!F7/H7,"NA"),"NA")</f>
        <v>NA</v>
      </c>
      <c r="Z7" s="126" t="str">
        <f>IF('Casework Level II'!G7&gt;0,IF(H7&gt;0,'Casework Level II'!G7/H7,"NA"),"NA")</f>
        <v>NA</v>
      </c>
      <c r="AA7" s="126" t="str">
        <f>IF('Casework Level II'!H7&gt;0,IF(H7&gt;0,'Casework Level II'!H7/H7,"NA"),"NA")</f>
        <v>NA</v>
      </c>
      <c r="AB7" s="126" t="str">
        <f>IF('Casework Level II'!F7&gt;0,IF('Casework Level II'!$E7&gt;0,'Casework Level II'!F7/'Casework Level II'!$E7,"NA"),"NA")</f>
        <v>NA</v>
      </c>
      <c r="AC7" s="126" t="str">
        <f>IF('Casework Level II'!G7&gt;0,IF('Casework Level II'!$E7&gt;0,'Casework Level II'!G7/'Casework Level II'!$E7,"NA"),"NA")</f>
        <v>NA</v>
      </c>
      <c r="AD7" s="126" t="str">
        <f>IF('Casework Level II'!H7&gt;0,IF('Casework Level II'!$E7&gt;0,'Casework Level II'!H7/'Casework Level II'!$E7,"NA"),"NA")</f>
        <v>NA</v>
      </c>
      <c r="AE7" s="126" t="str">
        <f>IF('Casework Level II'!G7&gt;0,IF('Casework Level II'!$F7&gt;0,'Casework Level II'!G7/'Casework Level II'!$F7,"NA"),"NA")</f>
        <v>NA</v>
      </c>
      <c r="AF7" s="126" t="str">
        <f>IF('Casework Level II'!H7&gt;0,IF('Casework Level II'!$F7&gt;0,'Casework Level II'!H7/'Casework Level II'!$F7,"NA"),"NA")</f>
        <v>NA</v>
      </c>
      <c r="AG7" s="126" t="str">
        <f t="shared" si="2"/>
        <v>NA</v>
      </c>
      <c r="AH7" s="126" t="str">
        <f>IF(G7&gt;0,IF('Casework Level II'!E7&gt;0,I7/G7,"NA"),"NA")</f>
        <v>NA</v>
      </c>
      <c r="AI7" s="126" t="str">
        <f>IF(G7&gt;0,IF('Casework Level II'!F7&gt;0,J7/G7,"NA"),"NA")</f>
        <v>NA</v>
      </c>
      <c r="AJ7" s="126" t="str">
        <f>IF(G7&gt;0,IF('Casework Level II'!G7&gt;0,K7/G7,"NA"),"NA")</f>
        <v>NA</v>
      </c>
      <c r="AK7" s="126" t="str">
        <f>IF(G7&gt;0,IF('Casework Level II'!H7&gt;0,L7/G7,"NA"),"NA")</f>
        <v>NA</v>
      </c>
      <c r="AL7" s="127" t="str">
        <f t="shared" si="3"/>
        <v>NA</v>
      </c>
      <c r="AM7" s="127" t="str">
        <f t="shared" si="4"/>
        <v>NA</v>
      </c>
      <c r="AN7" s="127" t="str">
        <f t="shared" si="5"/>
        <v>NA</v>
      </c>
      <c r="AO7" s="127" t="str">
        <f t="shared" si="6"/>
        <v>NA</v>
      </c>
      <c r="AP7" s="187" t="str">
        <f t="shared" si="7"/>
        <v>NA</v>
      </c>
      <c r="AQ7" s="187" t="str">
        <f t="shared" si="8"/>
        <v>NA</v>
      </c>
      <c r="AR7" s="187" t="str">
        <f t="shared" si="9"/>
        <v>NA</v>
      </c>
      <c r="AS7" s="187" t="str">
        <f t="shared" si="10"/>
        <v>NA</v>
      </c>
      <c r="AT7" s="187" t="str">
        <f>IF('Casework Level II'!$F7&gt;0,C7/'Casework Level II'!$F7,"NA")</f>
        <v>NA</v>
      </c>
      <c r="AU7" s="187" t="str">
        <f>IF('Casework Level II'!$F7&gt;0,D7/'Casework Level II'!$F7,"NA")</f>
        <v>NA</v>
      </c>
      <c r="AV7" s="187" t="str">
        <f>IF('Casework Level II'!$F7&gt;0,E7/'Casework Level II'!$F7,"NA")</f>
        <v>NA</v>
      </c>
      <c r="AW7" s="187" t="str">
        <f>IF('Casework Level II'!$F7&gt;0,F7/'Casework Level II'!$F7,"NA")</f>
        <v>NA</v>
      </c>
      <c r="AX7" s="128" t="str">
        <f>IF('Casework Level II'!I7&gt;0,'Casework Level II'!I7,"NA")</f>
        <v>NA</v>
      </c>
      <c r="AY7" s="128" t="str">
        <f>IF('Casework Level II'!J7&gt;0,'Casework Level II'!J7,"NA")</f>
        <v>NA</v>
      </c>
      <c r="AZ7" s="127" t="str">
        <f>IF('Casework Level II'!K7&gt;0,'Casework Level II'!L7/'Casework Level II'!K7,"NA")</f>
        <v>NA</v>
      </c>
      <c r="BA7" s="125">
        <f>'Casework Level I'!C7</f>
        <v>0</v>
      </c>
      <c r="BB7" s="125">
        <f t="shared" si="11"/>
        <v>0</v>
      </c>
      <c r="BC7" s="125">
        <f>IF(H7&gt;0,IF(H7&gt;750,AVERAGE(BY7,CK7,CT7),IF(H7&gt;29,BY7,CK7)),0)</f>
        <v>0</v>
      </c>
      <c r="BD7" s="250" t="e">
        <f t="shared" si="12"/>
        <v>#DIV/0!</v>
      </c>
      <c r="BE7" s="250" t="e">
        <f t="shared" si="18"/>
        <v>#DIV/0!</v>
      </c>
      <c r="BF7" s="51">
        <f t="shared" si="0"/>
        <v>0</v>
      </c>
      <c r="BG7" s="192">
        <f t="shared" si="14"/>
        <v>0</v>
      </c>
      <c r="BH7" s="203">
        <f>IF(BG7&gt;0,BG7*EXP(9.44590102976639-0.223096779899862*LN(BG7)),0)</f>
        <v>0</v>
      </c>
      <c r="BI7" s="51">
        <f t="shared" si="15"/>
        <v>0</v>
      </c>
      <c r="BJ7" s="201">
        <f t="shared" si="16"/>
        <v>0</v>
      </c>
      <c r="BY7" s="330">
        <f t="shared" si="19"/>
        <v>0.28708049138052699</v>
      </c>
      <c r="BZ7" s="18" t="s">
        <v>665</v>
      </c>
      <c r="CA7" s="333" t="s">
        <v>878</v>
      </c>
      <c r="CB7" s="335">
        <v>0.28708049138052699</v>
      </c>
      <c r="CC7" s="335">
        <v>0.3490736131021332</v>
      </c>
      <c r="CD7" s="334">
        <v>-1.0384851924433573E-5</v>
      </c>
      <c r="CE7" s="335">
        <v>4.7683666526353238E-3</v>
      </c>
      <c r="CF7" s="334">
        <v>2.2366412155423936E-2</v>
      </c>
      <c r="CG7" s="334">
        <v>-2.0472798733660849E-5</v>
      </c>
      <c r="CH7" s="334">
        <v>4.9302765147413732E-9</v>
      </c>
      <c r="CI7" s="334">
        <v>0.68833612243892928</v>
      </c>
      <c r="CJ7" s="335"/>
      <c r="CK7" s="330">
        <f t="shared" si="17"/>
        <v>0.12344017470177793</v>
      </c>
      <c r="CL7" s="333" t="s">
        <v>879</v>
      </c>
      <c r="CM7" s="334">
        <v>-2.0919986556513543</v>
      </c>
      <c r="CN7" s="335">
        <v>-2.7708254671318655E-2</v>
      </c>
      <c r="CO7" s="334">
        <v>-7.689979655868316E-6</v>
      </c>
      <c r="CP7" s="334">
        <v>2.7608437116372251E-3</v>
      </c>
      <c r="CQ7" s="334">
        <v>0.74119620706866529</v>
      </c>
      <c r="CR7" s="335">
        <v>7.6023845670998347E-2</v>
      </c>
      <c r="CS7" s="335"/>
      <c r="CT7" s="330">
        <f>SUMPRODUCT(CV7:DA7,CV30:DA30)</f>
        <v>-1.100142811703563</v>
      </c>
      <c r="CU7" s="338" t="s">
        <v>880</v>
      </c>
      <c r="CV7" s="335">
        <v>-1.100142811703563</v>
      </c>
      <c r="CW7" s="335">
        <v>0.3431472081587475</v>
      </c>
      <c r="CX7" s="335">
        <v>-1.296097025855806E-5</v>
      </c>
      <c r="CY7" s="335">
        <v>4.1360199000086825E-3</v>
      </c>
      <c r="CZ7" s="335">
        <v>0.87172054417122746</v>
      </c>
      <c r="DA7" s="335">
        <v>0.53350740549092934</v>
      </c>
    </row>
    <row r="8" spans="1:105" ht="15.75" x14ac:dyDescent="0.25">
      <c r="A8" s="129" t="s">
        <v>497</v>
      </c>
      <c r="B8" s="183">
        <f>IF('Expenditures Level II'!P9&gt;0,'Expenditures Level II'!P9,0)</f>
        <v>0</v>
      </c>
      <c r="C8" s="183">
        <f>IF('Expenditures Level II'!M9&gt;0,'Expenditures Level II'!M9,0)</f>
        <v>0</v>
      </c>
      <c r="D8" s="183">
        <f>IF('Expenditures Level II'!L9&gt;0,'Expenditures Level II'!L9,0)</f>
        <v>0</v>
      </c>
      <c r="E8" s="183">
        <f>IF('Expenditures Level II'!N9&gt;0,'Expenditures Level II'!N9,0)</f>
        <v>0</v>
      </c>
      <c r="F8" s="183">
        <f>IF('Expenditures Level I'!D9&gt;0,B8-C8-D8-E8,0)</f>
        <v>0</v>
      </c>
      <c r="G8" s="125">
        <f>IF('Casework Level II'!T8&gt;0,'Casework Level II'!T8,0)</f>
        <v>0</v>
      </c>
      <c r="H8" s="124">
        <f>'Casework Level II'!B8</f>
        <v>0</v>
      </c>
      <c r="I8" s="124" t="str">
        <f>IF('Casework Level II'!E8&gt;0,'Casework Level II'!E8,"NA")</f>
        <v>NA</v>
      </c>
      <c r="J8" s="124" t="str">
        <f>IF('Casework Level II'!F8&gt;0,'Casework Level II'!F8,"NA")</f>
        <v>NA</v>
      </c>
      <c r="K8" s="124" t="str">
        <f>IF('Casework Level II'!G8&gt;0,'Casework Level II'!G8,"NA")</f>
        <v>NA</v>
      </c>
      <c r="L8" s="124" t="str">
        <f>IF('Casework Level II'!H8&gt;0,'Casework Level II'!H8,"NA")</f>
        <v>NA</v>
      </c>
      <c r="M8" s="126" t="str">
        <f>IF(M$33&gt;0,IF('Casework Level II'!B8&gt;0,H8/M$33*100000,"NA"),"NA")</f>
        <v>NA</v>
      </c>
      <c r="N8" s="126" t="str">
        <f>IF(N$33&gt;0,IF('Casework Level II'!E8&gt;0,I8/N$33*100000,"NA"),"NA")</f>
        <v>NA</v>
      </c>
      <c r="O8" s="126" t="str">
        <f>IF(O$33&gt;0,IF('Casework Level II'!F8&gt;0,J8/O$33*100000,"NA"),"NA")</f>
        <v>NA</v>
      </c>
      <c r="P8" s="126" t="str">
        <f>IF(P$33&gt;0,IF('Casework Level II'!G8&gt;0,K8/P$33*100000,"NA"),"NA")</f>
        <v>NA</v>
      </c>
      <c r="Q8" s="126" t="str">
        <f>IF(Q$33&gt;0,IF('Casework Level II'!H8&gt;0,L8/Q$33*100000,"NA"),"NA")</f>
        <v>NA</v>
      </c>
      <c r="R8" s="187" t="str">
        <f t="shared" si="1"/>
        <v>NA</v>
      </c>
      <c r="S8" s="187" t="str">
        <f>IF('Casework Level II'!E8&gt;0,IF(B8&gt;0,B8/I8,"NA"),"NA")</f>
        <v>NA</v>
      </c>
      <c r="T8" s="187" t="str">
        <f>IF('Casework Level II'!F8&gt;0,IF(B8&gt;0,B8/J8,"NA"),"NA")</f>
        <v>NA</v>
      </c>
      <c r="U8" s="187" t="str">
        <f>IF('Casework Level II'!G8&gt;0,IF('Expenditures Level II'!$P9&gt;0,B8/K8,"NA"),"NA")</f>
        <v>NA</v>
      </c>
      <c r="V8" s="187" t="str">
        <f>IF('Casework Level II'!H8&gt;0,IF(B8&gt;0,B8/L8,"NA"),"NA")</f>
        <v>NA</v>
      </c>
      <c r="W8" s="183" t="str">
        <f>IF('Casework Level I'!C8&gt;0,C8/G8,"NA")</f>
        <v>NA</v>
      </c>
      <c r="X8" s="126" t="str">
        <f>IF('Casework Level II'!E8&gt;0,IF(H8&gt;0,'Casework Level II'!E8/H8,"NA"),"NA")</f>
        <v>NA</v>
      </c>
      <c r="Y8" s="126" t="str">
        <f>IF('Casework Level II'!F8&gt;0,IF(H8&gt;0,'Casework Level II'!F8/H8,"NA"),"NA")</f>
        <v>NA</v>
      </c>
      <c r="Z8" s="126" t="str">
        <f>IF('Casework Level II'!G8&gt;0,IF(H8&gt;0,'Casework Level II'!G8/H8,"NA"),"NA")</f>
        <v>NA</v>
      </c>
      <c r="AA8" s="126" t="str">
        <f>IF('Casework Level II'!H8&gt;0,IF(H8&gt;0,'Casework Level II'!H8/H8,"NA"),"NA")</f>
        <v>NA</v>
      </c>
      <c r="AB8" s="126" t="str">
        <f>IF('Casework Level II'!F8&gt;0,IF('Casework Level II'!$E8&gt;0,'Casework Level II'!F8/'Casework Level II'!$E8,"NA"),"NA")</f>
        <v>NA</v>
      </c>
      <c r="AC8" s="126" t="str">
        <f>IF('Casework Level II'!G8&gt;0,IF('Casework Level II'!$E8&gt;0,'Casework Level II'!G8/'Casework Level II'!$E8,"NA"),"NA")</f>
        <v>NA</v>
      </c>
      <c r="AD8" s="126" t="str">
        <f>IF('Casework Level II'!H8&gt;0,IF('Casework Level II'!$E8&gt;0,'Casework Level II'!H8/'Casework Level II'!$E8,"NA"),"NA")</f>
        <v>NA</v>
      </c>
      <c r="AE8" s="126" t="str">
        <f>IF('Casework Level II'!G8&gt;0,IF('Casework Level II'!$F8&gt;0,'Casework Level II'!G8/'Casework Level II'!$F8,"NA"),"NA")</f>
        <v>NA</v>
      </c>
      <c r="AF8" s="126" t="str">
        <f>IF('Casework Level II'!H8&gt;0,IF('Casework Level II'!$F8&gt;0,'Casework Level II'!H8/'Casework Level II'!$F8,"NA"),"NA")</f>
        <v>NA</v>
      </c>
      <c r="AG8" s="126" t="str">
        <f t="shared" si="2"/>
        <v>NA</v>
      </c>
      <c r="AH8" s="126" t="str">
        <f>IF(G8&gt;0,IF('Casework Level II'!E8&gt;0,I8/G8,"NA"),"NA")</f>
        <v>NA</v>
      </c>
      <c r="AI8" s="126" t="str">
        <f>IF(G8&gt;0,IF('Casework Level II'!F8&gt;0,J8/G8,"NA"),"NA")</f>
        <v>NA</v>
      </c>
      <c r="AJ8" s="126" t="str">
        <f>IF(G8&gt;0,IF('Casework Level II'!G8&gt;0,K8/G8,"NA"),"NA")</f>
        <v>NA</v>
      </c>
      <c r="AK8" s="126" t="str">
        <f>IF(G8&gt;0,IF('Casework Level II'!H8&gt;0,L8/G8,"NA"),"NA")</f>
        <v>NA</v>
      </c>
      <c r="AL8" s="127" t="str">
        <f t="shared" si="3"/>
        <v>NA</v>
      </c>
      <c r="AM8" s="127" t="str">
        <f t="shared" si="4"/>
        <v>NA</v>
      </c>
      <c r="AN8" s="127" t="str">
        <f t="shared" si="5"/>
        <v>NA</v>
      </c>
      <c r="AO8" s="127" t="str">
        <f t="shared" si="6"/>
        <v>NA</v>
      </c>
      <c r="AP8" s="187" t="str">
        <f t="shared" si="7"/>
        <v>NA</v>
      </c>
      <c r="AQ8" s="187" t="str">
        <f t="shared" si="8"/>
        <v>NA</v>
      </c>
      <c r="AR8" s="187" t="str">
        <f t="shared" si="9"/>
        <v>NA</v>
      </c>
      <c r="AS8" s="187" t="str">
        <f t="shared" si="10"/>
        <v>NA</v>
      </c>
      <c r="AT8" s="187" t="str">
        <f>IF('Casework Level II'!$F8&gt;0,C8/'Casework Level II'!$F8,"NA")</f>
        <v>NA</v>
      </c>
      <c r="AU8" s="187" t="str">
        <f>IF('Casework Level II'!$F8&gt;0,D8/'Casework Level II'!$F8,"NA")</f>
        <v>NA</v>
      </c>
      <c r="AV8" s="187" t="str">
        <f>IF('Casework Level II'!$F8&gt;0,E8/'Casework Level II'!$F8,"NA")</f>
        <v>NA</v>
      </c>
      <c r="AW8" s="187" t="str">
        <f>IF('Casework Level II'!$F8&gt;0,F8/'Casework Level II'!$F8,"NA")</f>
        <v>NA</v>
      </c>
      <c r="AX8" s="128" t="str">
        <f>IF('Casework Level II'!I8&gt;0,'Casework Level II'!I8,"NA")</f>
        <v>NA</v>
      </c>
      <c r="AY8" s="128" t="str">
        <f>IF('Casework Level II'!J8&gt;0,'Casework Level II'!J8,"NA")</f>
        <v>NA</v>
      </c>
      <c r="AZ8" s="127" t="str">
        <f>IF('Casework Level II'!K8&gt;0,'Casework Level II'!L8/'Casework Level II'!K8,"NA")</f>
        <v>NA</v>
      </c>
      <c r="BA8" s="125">
        <f>'Casework Level I'!C8</f>
        <v>0</v>
      </c>
      <c r="BB8" s="125">
        <f t="shared" si="11"/>
        <v>0</v>
      </c>
      <c r="BC8" s="125">
        <f>IF(H8&gt;0,IF(H8&gt;44444,BY8,CK8),0)</f>
        <v>0</v>
      </c>
      <c r="BD8" s="250" t="e">
        <f t="shared" si="12"/>
        <v>#DIV/0!</v>
      </c>
      <c r="BE8" s="250" t="e">
        <f t="shared" si="18"/>
        <v>#DIV/0!</v>
      </c>
      <c r="BF8" s="51">
        <f t="shared" si="0"/>
        <v>0</v>
      </c>
      <c r="BG8" s="192">
        <f t="shared" si="14"/>
        <v>0</v>
      </c>
      <c r="BH8" s="203">
        <f>IF(BG8&gt;0,IF(BG8&lt;700,BG8*EXP(7.79501312649281-0.217335766595283*LN(BG8)),BG8*(640.750261736796-0.0335512764652754*BG8+6.0577361445014E-07*BG8^2)),0)</f>
        <v>0</v>
      </c>
      <c r="BI8" s="51">
        <f t="shared" si="15"/>
        <v>0</v>
      </c>
      <c r="BJ8" s="201">
        <f t="shared" si="16"/>
        <v>0</v>
      </c>
      <c r="BY8" s="330">
        <f t="shared" si="19"/>
        <v>4.1347247451835694</v>
      </c>
      <c r="BZ8" s="18" t="s">
        <v>497</v>
      </c>
      <c r="CA8" s="333" t="s">
        <v>881</v>
      </c>
      <c r="CB8" s="334">
        <v>4.1347247451835694</v>
      </c>
      <c r="CC8" s="334">
        <v>-9.1288927104782886E-3</v>
      </c>
      <c r="CD8" s="334">
        <v>-2.528488774544667E-5</v>
      </c>
      <c r="CE8" s="335">
        <v>6.7509458187404697E-2</v>
      </c>
      <c r="CF8" s="334">
        <v>2.2732822658779535E-3</v>
      </c>
      <c r="CG8" s="334">
        <v>-5.2784761667419464E-8</v>
      </c>
      <c r="CH8" s="334">
        <v>9.4100829603232729E-13</v>
      </c>
      <c r="CI8" s="334">
        <v>0.79629509875893567</v>
      </c>
      <c r="CJ8" s="335"/>
      <c r="CK8" s="330">
        <f t="shared" si="17"/>
        <v>1.9962182796781781E-2</v>
      </c>
      <c r="CL8" s="333" t="s">
        <v>882</v>
      </c>
      <c r="CM8" s="334">
        <v>-3.9139156555218286</v>
      </c>
      <c r="CN8" s="335">
        <v>-9.2418124612569875E-4</v>
      </c>
      <c r="CO8" s="334">
        <v>-2.3925573684964444E-6</v>
      </c>
      <c r="CP8" s="334">
        <v>6.6201382726700031E-3</v>
      </c>
      <c r="CQ8" s="334">
        <v>0.77809321014365385</v>
      </c>
      <c r="CR8" s="335">
        <v>2.1276732033687448E-2</v>
      </c>
      <c r="CS8" s="335"/>
      <c r="CU8" s="336"/>
      <c r="CV8" s="336"/>
      <c r="CW8" s="336"/>
      <c r="CX8" s="336"/>
      <c r="CY8" s="336"/>
      <c r="CZ8" s="336"/>
      <c r="DA8" s="336"/>
    </row>
    <row r="9" spans="1:105" ht="15.75" x14ac:dyDescent="0.25">
      <c r="A9" s="123" t="s">
        <v>498</v>
      </c>
      <c r="B9" s="183">
        <f>IF('Expenditures Level II'!P10&gt;0,'Expenditures Level II'!P10,0)</f>
        <v>0</v>
      </c>
      <c r="C9" s="183">
        <f>IF('Expenditures Level II'!M10&gt;0,'Expenditures Level II'!M10,0)</f>
        <v>0</v>
      </c>
      <c r="D9" s="183">
        <f>IF('Expenditures Level II'!L10&gt;0,'Expenditures Level II'!L10,0)</f>
        <v>0</v>
      </c>
      <c r="E9" s="183">
        <f>IF('Expenditures Level II'!N10&gt;0,'Expenditures Level II'!N10,0)</f>
        <v>0</v>
      </c>
      <c r="F9" s="183">
        <f>IF('Expenditures Level I'!D10&gt;0,B9-C9-D9-E9,0)</f>
        <v>0</v>
      </c>
      <c r="G9" s="125">
        <f>IF('Casework Level II'!T9&gt;0,'Casework Level II'!T9,0)</f>
        <v>0</v>
      </c>
      <c r="H9" s="124">
        <f>'Casework Level II'!B9</f>
        <v>0</v>
      </c>
      <c r="I9" s="124" t="str">
        <f>IF('Casework Level II'!E9&gt;0,'Casework Level II'!E9,"NA")</f>
        <v>NA</v>
      </c>
      <c r="J9" s="124" t="str">
        <f>IF('Casework Level II'!F9&gt;0,'Casework Level II'!F9,"NA")</f>
        <v>NA</v>
      </c>
      <c r="K9" s="124" t="str">
        <f>IF('Casework Level II'!G9&gt;0,'Casework Level II'!G9,"NA")</f>
        <v>NA</v>
      </c>
      <c r="L9" s="124" t="str">
        <f>IF('Casework Level II'!H9&gt;0,'Casework Level II'!H9,"NA")</f>
        <v>NA</v>
      </c>
      <c r="M9" s="126" t="str">
        <f>IF(M$33&gt;0,IF('Casework Level II'!B9&gt;0,H9/M$33*100000,"NA"),"NA")</f>
        <v>NA</v>
      </c>
      <c r="N9" s="126" t="str">
        <f>IF(N$33&gt;0,IF('Casework Level II'!E9&gt;0,I9/N$33*100000,"NA"),"NA")</f>
        <v>NA</v>
      </c>
      <c r="O9" s="126" t="str">
        <f>IF(O$33&gt;0,IF('Casework Level II'!F9&gt;0,J9/O$33*100000,"NA"),"NA")</f>
        <v>NA</v>
      </c>
      <c r="P9" s="126" t="str">
        <f>IF(P$33&gt;0,IF('Casework Level II'!G9&gt;0,K9/P$33*100000,"NA"),"NA")</f>
        <v>NA</v>
      </c>
      <c r="Q9" s="126" t="str">
        <f>IF(Q$33&gt;0,IF('Casework Level II'!H9&gt;0,L9/Q$33*100000,"NA"),"NA")</f>
        <v>NA</v>
      </c>
      <c r="R9" s="187" t="str">
        <f t="shared" si="1"/>
        <v>NA</v>
      </c>
      <c r="S9" s="187" t="str">
        <f>IF('Casework Level II'!E9&gt;0,IF(B9&gt;0,B9/I9,"NA"),"NA")</f>
        <v>NA</v>
      </c>
      <c r="T9" s="187" t="str">
        <f>IF('Casework Level II'!F9&gt;0,IF(B9&gt;0,B9/J9,"NA"),"NA")</f>
        <v>NA</v>
      </c>
      <c r="U9" s="187" t="str">
        <f>IF('Casework Level II'!G9&gt;0,IF('Expenditures Level II'!$P10&gt;0,B9/K9,"NA"),"NA")</f>
        <v>NA</v>
      </c>
      <c r="V9" s="187" t="str">
        <f>IF('Casework Level II'!H9&gt;0,IF(B9&gt;0,B9/L9,"NA"),"NA")</f>
        <v>NA</v>
      </c>
      <c r="W9" s="183" t="str">
        <f>IF('Casework Level I'!C9&gt;0,C9/G9,"NA")</f>
        <v>NA</v>
      </c>
      <c r="X9" s="126" t="str">
        <f>IF('Casework Level II'!E9&gt;0,IF(H9&gt;0,'Casework Level II'!E9/H9,"NA"),"NA")</f>
        <v>NA</v>
      </c>
      <c r="Y9" s="126" t="str">
        <f>IF('Casework Level II'!F9&gt;0,IF(H9&gt;0,'Casework Level II'!F9/H9,"NA"),"NA")</f>
        <v>NA</v>
      </c>
      <c r="Z9" s="126" t="str">
        <f>IF('Casework Level II'!G9&gt;0,IF(H9&gt;0,'Casework Level II'!G9/H9,"NA"),"NA")</f>
        <v>NA</v>
      </c>
      <c r="AA9" s="126" t="str">
        <f>IF('Casework Level II'!H9&gt;0,IF(H9&gt;0,'Casework Level II'!H9/H9,"NA"),"NA")</f>
        <v>NA</v>
      </c>
      <c r="AB9" s="126" t="str">
        <f>IF('Casework Level II'!F9&gt;0,IF('Casework Level II'!$E9&gt;0,'Casework Level II'!F9/'Casework Level II'!$E9,"NA"),"NA")</f>
        <v>NA</v>
      </c>
      <c r="AC9" s="126" t="str">
        <f>IF('Casework Level II'!G9&gt;0,IF('Casework Level II'!$E9&gt;0,'Casework Level II'!G9/'Casework Level II'!$E9,"NA"),"NA")</f>
        <v>NA</v>
      </c>
      <c r="AD9" s="126" t="str">
        <f>IF('Casework Level II'!H9&gt;0,IF('Casework Level II'!$E9&gt;0,'Casework Level II'!H9/'Casework Level II'!$E9,"NA"),"NA")</f>
        <v>NA</v>
      </c>
      <c r="AE9" s="126" t="str">
        <f>IF('Casework Level II'!G9&gt;0,IF('Casework Level II'!$F9&gt;0,'Casework Level II'!G9/'Casework Level II'!$F9,"NA"),"NA")</f>
        <v>NA</v>
      </c>
      <c r="AF9" s="126" t="str">
        <f>IF('Casework Level II'!H9&gt;0,IF('Casework Level II'!$F9&gt;0,'Casework Level II'!H9/'Casework Level II'!$F9,"NA"),"NA")</f>
        <v>NA</v>
      </c>
      <c r="AG9" s="126" t="str">
        <f t="shared" si="2"/>
        <v>NA</v>
      </c>
      <c r="AH9" s="126" t="str">
        <f>IF(G9&gt;0,IF('Casework Level II'!E9&gt;0,I9/G9,"NA"),"NA")</f>
        <v>NA</v>
      </c>
      <c r="AI9" s="126" t="str">
        <f>IF(G9&gt;0,IF('Casework Level II'!F9&gt;0,J9/G9,"NA"),"NA")</f>
        <v>NA</v>
      </c>
      <c r="AJ9" s="126" t="str">
        <f>IF(G9&gt;0,IF('Casework Level II'!G9&gt;0,K9/G9,"NA"),"NA")</f>
        <v>NA</v>
      </c>
      <c r="AK9" s="126" t="str">
        <f>IF(G9&gt;0,IF('Casework Level II'!H9&gt;0,L9/G9,"NA"),"NA")</f>
        <v>NA</v>
      </c>
      <c r="AL9" s="127" t="str">
        <f t="shared" si="3"/>
        <v>NA</v>
      </c>
      <c r="AM9" s="127" t="str">
        <f t="shared" si="4"/>
        <v>NA</v>
      </c>
      <c r="AN9" s="127" t="str">
        <f t="shared" si="5"/>
        <v>NA</v>
      </c>
      <c r="AO9" s="127" t="str">
        <f t="shared" si="6"/>
        <v>NA</v>
      </c>
      <c r="AP9" s="187" t="str">
        <f t="shared" si="7"/>
        <v>NA</v>
      </c>
      <c r="AQ9" s="187" t="str">
        <f t="shared" si="8"/>
        <v>NA</v>
      </c>
      <c r="AR9" s="187" t="str">
        <f t="shared" si="9"/>
        <v>NA</v>
      </c>
      <c r="AS9" s="187" t="str">
        <f t="shared" si="10"/>
        <v>NA</v>
      </c>
      <c r="AT9" s="187" t="str">
        <f>IF('Casework Level II'!$F9&gt;0,C9/'Casework Level II'!$F9,"NA")</f>
        <v>NA</v>
      </c>
      <c r="AU9" s="187" t="str">
        <f>IF('Casework Level II'!$F9&gt;0,D9/'Casework Level II'!$F9,"NA")</f>
        <v>NA</v>
      </c>
      <c r="AV9" s="187" t="str">
        <f>IF('Casework Level II'!$F9&gt;0,E9/'Casework Level II'!$F9,"NA")</f>
        <v>NA</v>
      </c>
      <c r="AW9" s="187" t="str">
        <f>IF('Casework Level II'!$F9&gt;0,F9/'Casework Level II'!$F9,"NA")</f>
        <v>NA</v>
      </c>
      <c r="AX9" s="128" t="str">
        <f>IF('Casework Level II'!I9&gt;0,'Casework Level II'!I9,"NA")</f>
        <v>NA</v>
      </c>
      <c r="AY9" s="128" t="str">
        <f>IF('Casework Level II'!J9&gt;0,'Casework Level II'!J9,"NA")</f>
        <v>NA</v>
      </c>
      <c r="AZ9" s="127" t="str">
        <f>IF('Casework Level II'!K9&gt;0,'Casework Level II'!L9/'Casework Level II'!K9,"NA")</f>
        <v>NA</v>
      </c>
      <c r="BA9" s="125">
        <f>'Casework Level I'!C9</f>
        <v>0</v>
      </c>
      <c r="BB9" s="125">
        <f t="shared" si="11"/>
        <v>0</v>
      </c>
      <c r="BC9" s="125">
        <f>IF(H9&gt;0,IF(H9&gt;3998,CT9,CK9),0)</f>
        <v>0</v>
      </c>
      <c r="BD9" s="250" t="e">
        <f t="shared" si="12"/>
        <v>#DIV/0!</v>
      </c>
      <c r="BE9" s="250" t="e">
        <f t="shared" si="18"/>
        <v>#DIV/0!</v>
      </c>
      <c r="BF9" s="51">
        <f t="shared" si="0"/>
        <v>0</v>
      </c>
      <c r="BG9" s="192">
        <f t="shared" si="14"/>
        <v>0</v>
      </c>
      <c r="BH9" s="203">
        <f>IF(BG9&gt;0,BG9*EXP(13.3108735158448-1.01747126458325*LN(BG9)),0)</f>
        <v>0</v>
      </c>
      <c r="BI9" s="51">
        <f t="shared" si="15"/>
        <v>0</v>
      </c>
      <c r="BJ9" s="201">
        <f t="shared" si="16"/>
        <v>0</v>
      </c>
      <c r="BX9" s="330"/>
      <c r="BY9" s="330"/>
      <c r="BZ9" s="18" t="s">
        <v>498</v>
      </c>
      <c r="CA9" s="336"/>
      <c r="CB9" s="336"/>
      <c r="CC9" s="336"/>
      <c r="CD9" s="336"/>
      <c r="CE9" s="336"/>
      <c r="CF9" s="336"/>
      <c r="CG9" s="336"/>
      <c r="CH9" s="336"/>
      <c r="CI9" s="336"/>
      <c r="CJ9" s="335"/>
      <c r="CK9" s="330">
        <f t="shared" si="17"/>
        <v>0.17970035219388306</v>
      </c>
      <c r="CL9" s="333" t="s">
        <v>883</v>
      </c>
      <c r="CM9" s="334">
        <v>-1.7164645252953621</v>
      </c>
      <c r="CN9" s="335">
        <v>-2.8442288146728356E-3</v>
      </c>
      <c r="CO9" s="334">
        <v>-5.1557833283025681E-6</v>
      </c>
      <c r="CP9" s="334">
        <v>8.9052117287254226E-4</v>
      </c>
      <c r="CQ9" s="334">
        <v>0.59894045114541739</v>
      </c>
      <c r="CR9" s="335">
        <v>1.4340146038716497E-2</v>
      </c>
      <c r="CS9" s="335"/>
      <c r="CT9" s="330">
        <f>SUMPRODUCT(CV9:DA9,CV32:DA32)</f>
        <v>-15.074426394948519</v>
      </c>
      <c r="CU9" s="338" t="s">
        <v>884</v>
      </c>
      <c r="CV9" s="335">
        <v>-15.074426394948519</v>
      </c>
      <c r="CW9" s="335">
        <v>-2.0776970649116152E-2</v>
      </c>
      <c r="CX9" s="335">
        <v>-2.6027874370552307E-5</v>
      </c>
      <c r="CY9" s="335">
        <v>1.7856805735835832E-3</v>
      </c>
      <c r="CZ9" s="335">
        <v>3.8026202263688171</v>
      </c>
      <c r="DA9" s="335">
        <v>1.4893369879844578</v>
      </c>
    </row>
    <row r="10" spans="1:105" ht="15.75" x14ac:dyDescent="0.25">
      <c r="A10" s="129" t="s">
        <v>499</v>
      </c>
      <c r="B10" s="183">
        <f>IF('Expenditures Level II'!P11&gt;0,'Expenditures Level II'!P11,0)</f>
        <v>0</v>
      </c>
      <c r="C10" s="183">
        <f>IF('Expenditures Level II'!M11&gt;0,'Expenditures Level II'!M11,0)</f>
        <v>0</v>
      </c>
      <c r="D10" s="183">
        <f>IF('Expenditures Level II'!L11&gt;0,'Expenditures Level II'!L11,0)</f>
        <v>0</v>
      </c>
      <c r="E10" s="183">
        <f>IF('Expenditures Level II'!N11&gt;0,'Expenditures Level II'!N11,0)</f>
        <v>0</v>
      </c>
      <c r="F10" s="183">
        <f>IF('Expenditures Level I'!D11&gt;0,B10-C10-D10-E10,0)</f>
        <v>0</v>
      </c>
      <c r="G10" s="125">
        <f>IF('Casework Level II'!T10&gt;0,'Casework Level II'!T10,0)</f>
        <v>0</v>
      </c>
      <c r="H10" s="124">
        <f>'Casework Level II'!B10</f>
        <v>0</v>
      </c>
      <c r="I10" s="124" t="str">
        <f>IF('Casework Level II'!E10&gt;0,'Casework Level II'!E10,"NA")</f>
        <v>NA</v>
      </c>
      <c r="J10" s="124" t="str">
        <f>IF('Casework Level II'!F10&gt;0,'Casework Level II'!F10,"NA")</f>
        <v>NA</v>
      </c>
      <c r="K10" s="124" t="str">
        <f>IF('Casework Level II'!G10&gt;0,'Casework Level II'!G10,"NA")</f>
        <v>NA</v>
      </c>
      <c r="L10" s="124" t="str">
        <f>IF('Casework Level II'!H10&gt;0,'Casework Level II'!H10,"NA")</f>
        <v>NA</v>
      </c>
      <c r="M10" s="126" t="str">
        <f>IF(M$33&gt;0,IF('Casework Level II'!B10&gt;0,H10/M$33*100000,"NA"),"NA")</f>
        <v>NA</v>
      </c>
      <c r="N10" s="126" t="str">
        <f>IF(N$33&gt;0,IF('Casework Level II'!E10&gt;0,I10/N$33*100000,"NA"),"NA")</f>
        <v>NA</v>
      </c>
      <c r="O10" s="126" t="str">
        <f>IF(O$33&gt;0,IF('Casework Level II'!F10&gt;0,J10/O$33*100000,"NA"),"NA")</f>
        <v>NA</v>
      </c>
      <c r="P10" s="126" t="str">
        <f>IF(P$33&gt;0,IF('Casework Level II'!G10&gt;0,K10/P$33*100000,"NA"),"NA")</f>
        <v>NA</v>
      </c>
      <c r="Q10" s="126" t="str">
        <f>IF(Q$33&gt;0,IF('Casework Level II'!H10&gt;0,L10/Q$33*100000,"NA"),"NA")</f>
        <v>NA</v>
      </c>
      <c r="R10" s="187" t="str">
        <f t="shared" si="1"/>
        <v>NA</v>
      </c>
      <c r="S10" s="187" t="str">
        <f>IF('Casework Level II'!E10&gt;0,IF(B10&gt;0,B10/I10,"NA"),"NA")</f>
        <v>NA</v>
      </c>
      <c r="T10" s="187" t="str">
        <f>IF('Casework Level II'!F10&gt;0,IF(B10&gt;0,B10/J10,"NA"),"NA")</f>
        <v>NA</v>
      </c>
      <c r="U10" s="187" t="str">
        <f>IF('Casework Level II'!G10&gt;0,IF('Expenditures Level II'!$P11&gt;0,B10/K10,"NA"),"NA")</f>
        <v>NA</v>
      </c>
      <c r="V10" s="187" t="str">
        <f>IF('Casework Level II'!H10&gt;0,IF(B10&gt;0,B10/L10,"NA"),"NA")</f>
        <v>NA</v>
      </c>
      <c r="W10" s="183" t="str">
        <f>IF('Casework Level I'!C10&gt;0,C10/G10,"NA")</f>
        <v>NA</v>
      </c>
      <c r="X10" s="126" t="str">
        <f>IF('Casework Level II'!E10&gt;0,IF(H10&gt;0,'Casework Level II'!E10/H10,"NA"),"NA")</f>
        <v>NA</v>
      </c>
      <c r="Y10" s="126" t="str">
        <f>IF('Casework Level II'!F10&gt;0,IF(H10&gt;0,'Casework Level II'!F10/H10,"NA"),"NA")</f>
        <v>NA</v>
      </c>
      <c r="Z10" s="126" t="str">
        <f>IF('Casework Level II'!G10&gt;0,IF(H10&gt;0,'Casework Level II'!G10/H10,"NA"),"NA")</f>
        <v>NA</v>
      </c>
      <c r="AA10" s="126" t="str">
        <f>IF('Casework Level II'!H10&gt;0,IF(H10&gt;0,'Casework Level II'!H10/H10,"NA"),"NA")</f>
        <v>NA</v>
      </c>
      <c r="AB10" s="126" t="str">
        <f>IF('Casework Level II'!F10&gt;0,IF('Casework Level II'!$E10&gt;0,'Casework Level II'!F10/'Casework Level II'!$E10,"NA"),"NA")</f>
        <v>NA</v>
      </c>
      <c r="AC10" s="126" t="str">
        <f>IF('Casework Level II'!G10&gt;0,IF('Casework Level II'!$E10&gt;0,'Casework Level II'!G10/'Casework Level II'!$E10,"NA"),"NA")</f>
        <v>NA</v>
      </c>
      <c r="AD10" s="126" t="str">
        <f>IF('Casework Level II'!H10&gt;0,IF('Casework Level II'!$E10&gt;0,'Casework Level II'!H10/'Casework Level II'!$E10,"NA"),"NA")</f>
        <v>NA</v>
      </c>
      <c r="AE10" s="126" t="str">
        <f>IF('Casework Level II'!G10&gt;0,IF('Casework Level II'!$F10&gt;0,'Casework Level II'!G10/'Casework Level II'!$F10,"NA"),"NA")</f>
        <v>NA</v>
      </c>
      <c r="AF10" s="126" t="str">
        <f>IF('Casework Level II'!H10&gt;0,IF('Casework Level II'!$F10&gt;0,'Casework Level II'!H10/'Casework Level II'!$F10,"NA"),"NA")</f>
        <v>NA</v>
      </c>
      <c r="AG10" s="126" t="str">
        <f t="shared" si="2"/>
        <v>NA</v>
      </c>
      <c r="AH10" s="126" t="str">
        <f>IF(G10&gt;0,IF('Casework Level II'!E10&gt;0,I10/G10,"NA"),"NA")</f>
        <v>NA</v>
      </c>
      <c r="AI10" s="126" t="str">
        <f>IF(G10&gt;0,IF('Casework Level II'!F10&gt;0,J10/G10,"NA"),"NA")</f>
        <v>NA</v>
      </c>
      <c r="AJ10" s="126" t="str">
        <f>IF(G10&gt;0,IF('Casework Level II'!G10&gt;0,K10/G10,"NA"),"NA")</f>
        <v>NA</v>
      </c>
      <c r="AK10" s="126" t="str">
        <f>IF(G10&gt;0,IF('Casework Level II'!H10&gt;0,L10/G10,"NA"),"NA")</f>
        <v>NA</v>
      </c>
      <c r="AL10" s="127" t="str">
        <f t="shared" si="3"/>
        <v>NA</v>
      </c>
      <c r="AM10" s="127" t="str">
        <f t="shared" si="4"/>
        <v>NA</v>
      </c>
      <c r="AN10" s="127" t="str">
        <f t="shared" si="5"/>
        <v>NA</v>
      </c>
      <c r="AO10" s="127" t="str">
        <f t="shared" si="6"/>
        <v>NA</v>
      </c>
      <c r="AP10" s="187" t="str">
        <f t="shared" si="7"/>
        <v>NA</v>
      </c>
      <c r="AQ10" s="187" t="str">
        <f t="shared" si="8"/>
        <v>NA</v>
      </c>
      <c r="AR10" s="187" t="str">
        <f t="shared" si="9"/>
        <v>NA</v>
      </c>
      <c r="AS10" s="187" t="str">
        <f t="shared" si="10"/>
        <v>NA</v>
      </c>
      <c r="AT10" s="187" t="str">
        <f>IF('Casework Level II'!$F10&gt;0,C10/'Casework Level II'!$F10,"NA")</f>
        <v>NA</v>
      </c>
      <c r="AU10" s="187" t="str">
        <f>IF('Casework Level II'!$F10&gt;0,D10/'Casework Level II'!$F10,"NA")</f>
        <v>NA</v>
      </c>
      <c r="AV10" s="187" t="str">
        <f>IF('Casework Level II'!$F10&gt;0,E10/'Casework Level II'!$F10,"NA")</f>
        <v>NA</v>
      </c>
      <c r="AW10" s="187" t="str">
        <f>IF('Casework Level II'!$F10&gt;0,F10/'Casework Level II'!$F10,"NA")</f>
        <v>NA</v>
      </c>
      <c r="AX10" s="128" t="str">
        <f>IF('Casework Level II'!I10&gt;0,'Casework Level II'!I10,"NA")</f>
        <v>NA</v>
      </c>
      <c r="AY10" s="128" t="str">
        <f>IF('Casework Level II'!J10&gt;0,'Casework Level II'!J10,"NA")</f>
        <v>NA</v>
      </c>
      <c r="AZ10" s="127" t="str">
        <f>IF('Casework Level II'!K10&gt;0,'Casework Level II'!L10/'Casework Level II'!K10,"NA")</f>
        <v>NA</v>
      </c>
      <c r="BA10" s="125">
        <f>'Casework Level I'!C10</f>
        <v>0</v>
      </c>
      <c r="BB10" s="125">
        <f t="shared" si="11"/>
        <v>0</v>
      </c>
      <c r="BC10" s="125">
        <f>IF(H10&gt;0,CT10,0)</f>
        <v>0</v>
      </c>
      <c r="BD10" s="250" t="e">
        <f t="shared" si="12"/>
        <v>#DIV/0!</v>
      </c>
      <c r="BE10" s="250" t="e">
        <f t="shared" si="18"/>
        <v>#DIV/0!</v>
      </c>
      <c r="BF10" s="51">
        <f t="shared" si="0"/>
        <v>0</v>
      </c>
      <c r="BG10" s="192">
        <f t="shared" si="14"/>
        <v>0</v>
      </c>
      <c r="BH10" s="203">
        <f>IF(BG10&gt;0,BG10*EXP(9.76113256183361-0.3596981502741*LN(BG10)),0)</f>
        <v>0</v>
      </c>
      <c r="BI10" s="51">
        <f t="shared" si="15"/>
        <v>0</v>
      </c>
      <c r="BJ10" s="201">
        <f t="shared" si="16"/>
        <v>0</v>
      </c>
      <c r="BX10" s="330"/>
      <c r="BY10" s="330"/>
      <c r="BZ10" s="18" t="s">
        <v>499</v>
      </c>
      <c r="CA10" s="336"/>
      <c r="CB10" s="336"/>
      <c r="CC10" s="336"/>
      <c r="CD10" s="336"/>
      <c r="CE10" s="336"/>
      <c r="CF10" s="336"/>
      <c r="CG10" s="336"/>
      <c r="CH10" s="336"/>
      <c r="CI10" s="336"/>
      <c r="CJ10" s="335"/>
      <c r="CK10" s="330"/>
      <c r="CL10" s="336"/>
      <c r="CM10" s="336"/>
      <c r="CN10" s="336"/>
      <c r="CO10" s="336"/>
      <c r="CP10" s="336"/>
      <c r="CQ10" s="336"/>
      <c r="CR10" s="336"/>
      <c r="CS10" s="335"/>
      <c r="CT10" s="330">
        <f>SUMPRODUCT(CV10:DA10,CV33:DA33)</f>
        <v>-0.23133318476846371</v>
      </c>
      <c r="CU10" s="338"/>
      <c r="CV10" s="335">
        <v>-0.23133318476846371</v>
      </c>
      <c r="CW10" s="335">
        <v>4.2717851594795922E-2</v>
      </c>
      <c r="CX10" s="335">
        <v>4.297596428565532E-7</v>
      </c>
      <c r="CY10" s="335">
        <v>2.1919294004435148E-5</v>
      </c>
      <c r="CZ10" s="335">
        <v>0.3435427711381453</v>
      </c>
      <c r="DA10" s="335">
        <v>0.37021934000671763</v>
      </c>
    </row>
    <row r="11" spans="1:105" ht="15.75" x14ac:dyDescent="0.25">
      <c r="A11" s="129" t="s">
        <v>500</v>
      </c>
      <c r="B11" s="183">
        <f>IF('Expenditures Level II'!P12&gt;0,'Expenditures Level II'!P12,0)</f>
        <v>0</v>
      </c>
      <c r="C11" s="183">
        <f>IF('Expenditures Level II'!M12&gt;0,'Expenditures Level II'!M12,0)</f>
        <v>0</v>
      </c>
      <c r="D11" s="183">
        <f>IF('Expenditures Level II'!L12&gt;0,'Expenditures Level II'!L12,0)</f>
        <v>0</v>
      </c>
      <c r="E11" s="183">
        <f>IF('Expenditures Level II'!N12&gt;0,'Expenditures Level II'!N12,0)</f>
        <v>0</v>
      </c>
      <c r="F11" s="183">
        <f>IF('Expenditures Level I'!D12&gt;0,B11-C11-D11-E11,0)</f>
        <v>0</v>
      </c>
      <c r="G11" s="125">
        <f>IF('Casework Level II'!T11&gt;0,'Casework Level II'!T11,0)</f>
        <v>0</v>
      </c>
      <c r="H11" s="124">
        <f>'Casework Level II'!B11</f>
        <v>0</v>
      </c>
      <c r="I11" s="124" t="str">
        <f>IF('Casework Level II'!E11&gt;0,'Casework Level II'!E11,"NA")</f>
        <v>NA</v>
      </c>
      <c r="J11" s="124" t="str">
        <f>IF('Casework Level II'!F11&gt;0,'Casework Level II'!F11,"NA")</f>
        <v>NA</v>
      </c>
      <c r="K11" s="124" t="str">
        <f>IF('Casework Level II'!G11&gt;0,'Casework Level II'!G11,"NA")</f>
        <v>NA</v>
      </c>
      <c r="L11" s="124" t="str">
        <f>IF('Casework Level II'!H11&gt;0,'Casework Level II'!H11,"NA")</f>
        <v>NA</v>
      </c>
      <c r="M11" s="126" t="str">
        <f>IF(M$33&gt;0,IF('Casework Level II'!B11&gt;0,H11/M$33*100000,"NA"),"NA")</f>
        <v>NA</v>
      </c>
      <c r="N11" s="126" t="str">
        <f>IF(N$33&gt;0,IF('Casework Level II'!E11&gt;0,I11/N$33*100000,"NA"),"NA")</f>
        <v>NA</v>
      </c>
      <c r="O11" s="126" t="str">
        <f>IF(O$33&gt;0,IF('Casework Level II'!F11&gt;0,J11/O$33*100000,"NA"),"NA")</f>
        <v>NA</v>
      </c>
      <c r="P11" s="126" t="str">
        <f>IF(P$33&gt;0,IF('Casework Level II'!G11&gt;0,K11/P$33*100000,"NA"),"NA")</f>
        <v>NA</v>
      </c>
      <c r="Q11" s="126" t="str">
        <f>IF(Q$33&gt;0,IF('Casework Level II'!H11&gt;0,L11/Q$33*100000,"NA"),"NA")</f>
        <v>NA</v>
      </c>
      <c r="R11" s="187" t="str">
        <f t="shared" si="1"/>
        <v>NA</v>
      </c>
      <c r="S11" s="187" t="str">
        <f>IF('Casework Level II'!E11&gt;0,IF(B11&gt;0,B11/I11,"NA"),"NA")</f>
        <v>NA</v>
      </c>
      <c r="T11" s="187" t="str">
        <f>IF('Casework Level II'!F11&gt;0,IF(B11&gt;0,B11/J11,"NA"),"NA")</f>
        <v>NA</v>
      </c>
      <c r="U11" s="187" t="str">
        <f>IF('Casework Level II'!G11&gt;0,IF('Expenditures Level II'!$P12&gt;0,B11/K11,"NA"),"NA")</f>
        <v>NA</v>
      </c>
      <c r="V11" s="187" t="str">
        <f>IF('Casework Level II'!H11&gt;0,IF(B11&gt;0,B11/L11,"NA"),"NA")</f>
        <v>NA</v>
      </c>
      <c r="W11" s="183" t="str">
        <f>IF('Casework Level I'!C11&gt;0,C11/G11,"NA")</f>
        <v>NA</v>
      </c>
      <c r="X11" s="126" t="str">
        <f>IF('Casework Level II'!E11&gt;0,IF(H11&gt;0,'Casework Level II'!E11/H11,"NA"),"NA")</f>
        <v>NA</v>
      </c>
      <c r="Y11" s="126" t="str">
        <f>IF('Casework Level II'!F11&gt;0,IF(H11&gt;0,'Casework Level II'!F11/H11,"NA"),"NA")</f>
        <v>NA</v>
      </c>
      <c r="Z11" s="126" t="str">
        <f>IF('Casework Level II'!G11&gt;0,IF(H11&gt;0,'Casework Level II'!G11/H11,"NA"),"NA")</f>
        <v>NA</v>
      </c>
      <c r="AA11" s="126" t="str">
        <f>IF('Casework Level II'!H11&gt;0,IF(H11&gt;0,'Casework Level II'!H11/H11,"NA"),"NA")</f>
        <v>NA</v>
      </c>
      <c r="AB11" s="126" t="str">
        <f>IF('Casework Level II'!F11&gt;0,IF('Casework Level II'!$E11&gt;0,'Casework Level II'!F11/'Casework Level II'!$E11,"NA"),"NA")</f>
        <v>NA</v>
      </c>
      <c r="AC11" s="126" t="str">
        <f>IF('Casework Level II'!G11&gt;0,IF('Casework Level II'!$E11&gt;0,'Casework Level II'!G11/'Casework Level II'!$E11,"NA"),"NA")</f>
        <v>NA</v>
      </c>
      <c r="AD11" s="126" t="str">
        <f>IF('Casework Level II'!H11&gt;0,IF('Casework Level II'!$E11&gt;0,'Casework Level II'!H11/'Casework Level II'!$E11,"NA"),"NA")</f>
        <v>NA</v>
      </c>
      <c r="AE11" s="126" t="str">
        <f>IF('Casework Level II'!G11&gt;0,IF('Casework Level II'!$F11&gt;0,'Casework Level II'!G11/'Casework Level II'!$F11,"NA"),"NA")</f>
        <v>NA</v>
      </c>
      <c r="AF11" s="126" t="str">
        <f>IF('Casework Level II'!H11&gt;0,IF('Casework Level II'!$F11&gt;0,'Casework Level II'!H11/'Casework Level II'!$F11,"NA"),"NA")</f>
        <v>NA</v>
      </c>
      <c r="AG11" s="126" t="str">
        <f t="shared" si="2"/>
        <v>NA</v>
      </c>
      <c r="AH11" s="126" t="str">
        <f>IF(G11&gt;0,IF('Casework Level II'!E11&gt;0,I11/G11,"NA"),"NA")</f>
        <v>NA</v>
      </c>
      <c r="AI11" s="126" t="str">
        <f>IF(G11&gt;0,IF('Casework Level II'!F11&gt;0,J11/G11,"NA"),"NA")</f>
        <v>NA</v>
      </c>
      <c r="AJ11" s="126" t="str">
        <f>IF(G11&gt;0,IF('Casework Level II'!G11&gt;0,K11/G11,"NA"),"NA")</f>
        <v>NA</v>
      </c>
      <c r="AK11" s="126" t="str">
        <f>IF(G11&gt;0,IF('Casework Level II'!H11&gt;0,L11/G11,"NA"),"NA")</f>
        <v>NA</v>
      </c>
      <c r="AL11" s="127" t="str">
        <f t="shared" si="3"/>
        <v>NA</v>
      </c>
      <c r="AM11" s="127" t="str">
        <f t="shared" si="4"/>
        <v>NA</v>
      </c>
      <c r="AN11" s="127" t="str">
        <f t="shared" si="5"/>
        <v>NA</v>
      </c>
      <c r="AO11" s="127" t="str">
        <f t="shared" si="6"/>
        <v>NA</v>
      </c>
      <c r="AP11" s="187" t="str">
        <f t="shared" si="7"/>
        <v>NA</v>
      </c>
      <c r="AQ11" s="187" t="str">
        <f t="shared" si="8"/>
        <v>NA</v>
      </c>
      <c r="AR11" s="187" t="str">
        <f t="shared" si="9"/>
        <v>NA</v>
      </c>
      <c r="AS11" s="187" t="str">
        <f t="shared" si="10"/>
        <v>NA</v>
      </c>
      <c r="AT11" s="187" t="str">
        <f>IF('Casework Level II'!$F11&gt;0,C11/'Casework Level II'!$F11,"NA")</f>
        <v>NA</v>
      </c>
      <c r="AU11" s="187" t="str">
        <f>IF('Casework Level II'!$F11&gt;0,D11/'Casework Level II'!$F11,"NA")</f>
        <v>NA</v>
      </c>
      <c r="AV11" s="187" t="str">
        <f>IF('Casework Level II'!$F11&gt;0,E11/'Casework Level II'!$F11,"NA")</f>
        <v>NA</v>
      </c>
      <c r="AW11" s="187" t="str">
        <f>IF('Casework Level II'!$F11&gt;0,F11/'Casework Level II'!$F11,"NA")</f>
        <v>NA</v>
      </c>
      <c r="AX11" s="128" t="str">
        <f>IF('Casework Level II'!I11&gt;0,'Casework Level II'!I11,"NA")</f>
        <v>NA</v>
      </c>
      <c r="AY11" s="128" t="str">
        <f>IF('Casework Level II'!J11&gt;0,'Casework Level II'!J11,"NA")</f>
        <v>NA</v>
      </c>
      <c r="AZ11" s="127" t="str">
        <f>IF('Casework Level II'!K11&gt;0,'Casework Level II'!L11/'Casework Level II'!K11,"NA")</f>
        <v>NA</v>
      </c>
      <c r="BA11" s="125">
        <f>'Casework Level I'!C11</f>
        <v>0</v>
      </c>
      <c r="BB11" s="125">
        <f t="shared" si="11"/>
        <v>0</v>
      </c>
      <c r="BC11" s="125">
        <f>IF(H11&gt;0,IF(H11&gt;5306,CK11,BY11),0)</f>
        <v>0</v>
      </c>
      <c r="BD11" s="250" t="e">
        <f t="shared" si="12"/>
        <v>#DIV/0!</v>
      </c>
      <c r="BE11" s="250" t="e">
        <f t="shared" si="18"/>
        <v>#DIV/0!</v>
      </c>
      <c r="BF11" s="51">
        <f t="shared" si="0"/>
        <v>0</v>
      </c>
      <c r="BG11" s="192">
        <f t="shared" si="14"/>
        <v>0</v>
      </c>
      <c r="BH11" s="203">
        <f>IF(BG11&gt;0,BG11*EXP(9.06829296416731-0.302517086583462*LN(BG11)),0)</f>
        <v>0</v>
      </c>
      <c r="BI11" s="51">
        <f t="shared" si="15"/>
        <v>0</v>
      </c>
      <c r="BJ11" s="201">
        <f t="shared" si="16"/>
        <v>0</v>
      </c>
      <c r="BX11" s="330"/>
      <c r="BY11" s="330">
        <f>SUMPRODUCT(CB11:CI11,CB34:CI34)</f>
        <v>5.4462274623796709</v>
      </c>
      <c r="BZ11" s="18" t="s">
        <v>500</v>
      </c>
      <c r="CA11" s="333" t="s">
        <v>885</v>
      </c>
      <c r="CB11" s="334">
        <v>5.4462274623796709</v>
      </c>
      <c r="CC11" s="334">
        <v>-2.8129406554162174E-2</v>
      </c>
      <c r="CD11" s="334">
        <v>-2.8060969016369098E-5</v>
      </c>
      <c r="CE11" s="335">
        <v>6.2380618542865031E-3</v>
      </c>
      <c r="CF11" s="334">
        <v>7.8687514920850517E-3</v>
      </c>
      <c r="CG11" s="334">
        <v>-3.8609669399563955E-7</v>
      </c>
      <c r="CH11" s="334">
        <v>8.8105181509707207E-12</v>
      </c>
      <c r="CI11" s="334">
        <v>-0.35027319020243858</v>
      </c>
      <c r="CJ11" s="335"/>
      <c r="CK11" s="330">
        <f t="shared" si="17"/>
        <v>6.9994457625918591E-2</v>
      </c>
      <c r="CL11" s="333" t="s">
        <v>886</v>
      </c>
      <c r="CM11" s="334">
        <v>-2.6593392168400158</v>
      </c>
      <c r="CN11" s="335">
        <v>-1.7236803148438157E-3</v>
      </c>
      <c r="CO11" s="334">
        <v>-2.6700827780294607E-6</v>
      </c>
      <c r="CP11" s="334">
        <v>1.5507968648551182E-3</v>
      </c>
      <c r="CQ11" s="334">
        <v>0.72941809295548443</v>
      </c>
      <c r="CR11" s="335">
        <v>2.2240842711630984E-2</v>
      </c>
      <c r="CS11" s="335"/>
      <c r="CU11" s="336"/>
      <c r="CV11" s="336"/>
      <c r="CW11" s="336"/>
      <c r="CX11" s="336"/>
      <c r="CY11" s="336"/>
      <c r="CZ11" s="336"/>
      <c r="DA11" s="336"/>
    </row>
    <row r="12" spans="1:105" ht="15.75" x14ac:dyDescent="0.25">
      <c r="A12" s="123" t="s">
        <v>501</v>
      </c>
      <c r="B12" s="183">
        <f>IF('Expenditures Level II'!P13&gt;0,'Expenditures Level II'!P13,0)</f>
        <v>0</v>
      </c>
      <c r="C12" s="183">
        <f>IF('Expenditures Level II'!M13&gt;0,'Expenditures Level II'!M13,0)</f>
        <v>0</v>
      </c>
      <c r="D12" s="183">
        <f>IF('Expenditures Level II'!L13&gt;0,'Expenditures Level II'!L13,0)</f>
        <v>0</v>
      </c>
      <c r="E12" s="183">
        <f>IF('Expenditures Level II'!N13&gt;0,'Expenditures Level II'!N13,0)</f>
        <v>0</v>
      </c>
      <c r="F12" s="183">
        <f>IF('Expenditures Level I'!D13&gt;0,B12-C12-D12-E12,0)</f>
        <v>0</v>
      </c>
      <c r="G12" s="125">
        <f>IF('Casework Level II'!T12&gt;0,'Casework Level II'!T12,0)</f>
        <v>0</v>
      </c>
      <c r="H12" s="124">
        <f>'Casework Level II'!B12</f>
        <v>0</v>
      </c>
      <c r="I12" s="124" t="str">
        <f>IF('Casework Level II'!E12&gt;0,'Casework Level II'!E12,"NA")</f>
        <v>NA</v>
      </c>
      <c r="J12" s="124" t="str">
        <f>IF('Casework Level II'!F12&gt;0,'Casework Level II'!F12,"NA")</f>
        <v>NA</v>
      </c>
      <c r="K12" s="124" t="str">
        <f>IF('Casework Level II'!G12&gt;0,'Casework Level II'!G12,"NA")</f>
        <v>NA</v>
      </c>
      <c r="L12" s="124" t="str">
        <f>IF('Casework Level II'!H12&gt;0,'Casework Level II'!H12,"NA")</f>
        <v>NA</v>
      </c>
      <c r="M12" s="126" t="str">
        <f>IF(M$33&gt;0,IF('Casework Level II'!B12&gt;0,H12/M$33*100000,"NA"),"NA")</f>
        <v>NA</v>
      </c>
      <c r="N12" s="126" t="str">
        <f>IF(N$33&gt;0,IF('Casework Level II'!E12&gt;0,I12/N$33*100000,"NA"),"NA")</f>
        <v>NA</v>
      </c>
      <c r="O12" s="126" t="str">
        <f>IF(O$33&gt;0,IF('Casework Level II'!F12&gt;0,J12/O$33*100000,"NA"),"NA")</f>
        <v>NA</v>
      </c>
      <c r="P12" s="126" t="str">
        <f>IF(P$33&gt;0,IF('Casework Level II'!G12&gt;0,K12/P$33*100000,"NA"),"NA")</f>
        <v>NA</v>
      </c>
      <c r="Q12" s="126" t="str">
        <f>IF(Q$33&gt;0,IF('Casework Level II'!H12&gt;0,L12/Q$33*100000,"NA"),"NA")</f>
        <v>NA</v>
      </c>
      <c r="R12" s="187" t="str">
        <f t="shared" si="1"/>
        <v>NA</v>
      </c>
      <c r="S12" s="187" t="str">
        <f>IF('Casework Level II'!E12&gt;0,IF(B12&gt;0,B12/I12,"NA"),"NA")</f>
        <v>NA</v>
      </c>
      <c r="T12" s="187" t="str">
        <f>IF('Casework Level II'!F12&gt;0,IF(B12&gt;0,B12/J12,"NA"),"NA")</f>
        <v>NA</v>
      </c>
      <c r="U12" s="187" t="str">
        <f>IF('Casework Level II'!G12&gt;0,IF('Expenditures Level II'!$P13&gt;0,B12/K12,"NA"),"NA")</f>
        <v>NA</v>
      </c>
      <c r="V12" s="187" t="str">
        <f>IF('Casework Level II'!H12&gt;0,IF(B12&gt;0,B12/L12,"NA"),"NA")</f>
        <v>NA</v>
      </c>
      <c r="W12" s="183" t="str">
        <f>IF('Casework Level I'!C12&gt;0,C12/G12,"NA")</f>
        <v>NA</v>
      </c>
      <c r="X12" s="126" t="str">
        <f>IF('Casework Level II'!E12&gt;0,IF(H12&gt;0,'Casework Level II'!E12/H12,"NA"),"NA")</f>
        <v>NA</v>
      </c>
      <c r="Y12" s="126" t="str">
        <f>IF('Casework Level II'!F12&gt;0,IF(H12&gt;0,'Casework Level II'!F12/H12,"NA"),"NA")</f>
        <v>NA</v>
      </c>
      <c r="Z12" s="126" t="str">
        <f>IF('Casework Level II'!G12&gt;0,IF(H12&gt;0,'Casework Level II'!G12/H12,"NA"),"NA")</f>
        <v>NA</v>
      </c>
      <c r="AA12" s="126" t="str">
        <f>IF('Casework Level II'!H12&gt;0,IF(H12&gt;0,'Casework Level II'!H12/H12,"NA"),"NA")</f>
        <v>NA</v>
      </c>
      <c r="AB12" s="126" t="str">
        <f>IF('Casework Level II'!F12&gt;0,IF('Casework Level II'!$E12&gt;0,'Casework Level II'!F12/'Casework Level II'!$E12,"NA"),"NA")</f>
        <v>NA</v>
      </c>
      <c r="AC12" s="126" t="str">
        <f>IF('Casework Level II'!G12&gt;0,IF('Casework Level II'!$E12&gt;0,'Casework Level II'!G12/'Casework Level II'!$E12,"NA"),"NA")</f>
        <v>NA</v>
      </c>
      <c r="AD12" s="126" t="str">
        <f>IF('Casework Level II'!H12&gt;0,IF('Casework Level II'!$E12&gt;0,'Casework Level II'!H12/'Casework Level II'!$E12,"NA"),"NA")</f>
        <v>NA</v>
      </c>
      <c r="AE12" s="126" t="str">
        <f>IF('Casework Level II'!G12&gt;0,IF('Casework Level II'!$F12&gt;0,'Casework Level II'!G12/'Casework Level II'!$F12,"NA"),"NA")</f>
        <v>NA</v>
      </c>
      <c r="AF12" s="126" t="str">
        <f>IF('Casework Level II'!H12&gt;0,IF('Casework Level II'!$F12&gt;0,'Casework Level II'!H12/'Casework Level II'!$F12,"NA"),"NA")</f>
        <v>NA</v>
      </c>
      <c r="AG12" s="126" t="str">
        <f t="shared" si="2"/>
        <v>NA</v>
      </c>
      <c r="AH12" s="126" t="str">
        <f>IF(G12&gt;0,IF('Casework Level II'!E12&gt;0,I12/G12,"NA"),"NA")</f>
        <v>NA</v>
      </c>
      <c r="AI12" s="126" t="str">
        <f>IF(G12&gt;0,IF('Casework Level II'!F12&gt;0,J12/G12,"NA"),"NA")</f>
        <v>NA</v>
      </c>
      <c r="AJ12" s="126" t="str">
        <f>IF(G12&gt;0,IF('Casework Level II'!G12&gt;0,K12/G12,"NA"),"NA")</f>
        <v>NA</v>
      </c>
      <c r="AK12" s="126" t="str">
        <f>IF(G12&gt;0,IF('Casework Level II'!H12&gt;0,L12/G12,"NA"),"NA")</f>
        <v>NA</v>
      </c>
      <c r="AL12" s="127" t="str">
        <f t="shared" si="3"/>
        <v>NA</v>
      </c>
      <c r="AM12" s="127" t="str">
        <f t="shared" si="4"/>
        <v>NA</v>
      </c>
      <c r="AN12" s="127" t="str">
        <f t="shared" si="5"/>
        <v>NA</v>
      </c>
      <c r="AO12" s="127" t="str">
        <f t="shared" si="6"/>
        <v>NA</v>
      </c>
      <c r="AP12" s="187" t="str">
        <f t="shared" si="7"/>
        <v>NA</v>
      </c>
      <c r="AQ12" s="187" t="str">
        <f t="shared" si="8"/>
        <v>NA</v>
      </c>
      <c r="AR12" s="187" t="str">
        <f t="shared" si="9"/>
        <v>NA</v>
      </c>
      <c r="AS12" s="187" t="str">
        <f t="shared" si="10"/>
        <v>NA</v>
      </c>
      <c r="AT12" s="187" t="str">
        <f>IF('Casework Level II'!$F12&gt;0,C12/'Casework Level II'!$F12,"NA")</f>
        <v>NA</v>
      </c>
      <c r="AU12" s="187" t="str">
        <f>IF('Casework Level II'!$F12&gt;0,D12/'Casework Level II'!$F12,"NA")</f>
        <v>NA</v>
      </c>
      <c r="AV12" s="187" t="str">
        <f>IF('Casework Level II'!$F12&gt;0,E12/'Casework Level II'!$F12,"NA")</f>
        <v>NA</v>
      </c>
      <c r="AW12" s="187" t="str">
        <f>IF('Casework Level II'!$F12&gt;0,F12/'Casework Level II'!$F12,"NA")</f>
        <v>NA</v>
      </c>
      <c r="AX12" s="128" t="str">
        <f>IF('Casework Level II'!I12&gt;0,'Casework Level II'!I12,"NA")</f>
        <v>NA</v>
      </c>
      <c r="AY12" s="128" t="str">
        <f>IF('Casework Level II'!J12&gt;0,'Casework Level II'!J12,"NA")</f>
        <v>NA</v>
      </c>
      <c r="AZ12" s="127" t="str">
        <f>IF('Casework Level II'!K12&gt;0,'Casework Level II'!L12/'Casework Level II'!K12,"NA")</f>
        <v>NA</v>
      </c>
      <c r="BA12" s="125">
        <f>'Casework Level I'!C12</f>
        <v>0</v>
      </c>
      <c r="BB12" s="125">
        <f t="shared" si="11"/>
        <v>0</v>
      </c>
      <c r="BC12" s="125">
        <f>IF(H12&gt;0,CK12,0)</f>
        <v>0</v>
      </c>
      <c r="BD12" s="250" t="e">
        <f t="shared" si="12"/>
        <v>#DIV/0!</v>
      </c>
      <c r="BE12" s="250" t="e">
        <f t="shared" si="18"/>
        <v>#DIV/0!</v>
      </c>
      <c r="BF12" s="51">
        <f t="shared" si="0"/>
        <v>0</v>
      </c>
      <c r="BG12" s="192">
        <f t="shared" si="14"/>
        <v>0</v>
      </c>
      <c r="BH12" s="203">
        <f>IF(BG12&gt;0,BG12*EXP(8.71982985275199-0.441594838560253*LN(BG12)),0)</f>
        <v>0</v>
      </c>
      <c r="BI12" s="51">
        <f t="shared" si="15"/>
        <v>0</v>
      </c>
      <c r="BJ12" s="201">
        <f t="shared" si="16"/>
        <v>0</v>
      </c>
      <c r="BX12" s="330"/>
      <c r="BY12" s="330"/>
      <c r="BZ12" s="18" t="s">
        <v>501</v>
      </c>
      <c r="CA12" s="336"/>
      <c r="CB12" s="336"/>
      <c r="CC12" s="336"/>
      <c r="CD12" s="336"/>
      <c r="CE12" s="336"/>
      <c r="CF12" s="336"/>
      <c r="CG12" s="336"/>
      <c r="CH12" s="336"/>
      <c r="CI12" s="336"/>
      <c r="CJ12" s="335"/>
      <c r="CK12" s="330">
        <f>EXP(SUMPRODUCT(CM12:CR12,CM35:CR35))</f>
        <v>8.5252859334126862E-3</v>
      </c>
      <c r="CL12" s="333"/>
      <c r="CM12" s="334">
        <v>-4.7647187157987609</v>
      </c>
      <c r="CN12" s="335">
        <v>-1.3649156057129164E-3</v>
      </c>
      <c r="CO12" s="334">
        <v>-7.6555824706274394E-7</v>
      </c>
      <c r="CP12" s="334">
        <v>1.2108256632108733E-2</v>
      </c>
      <c r="CQ12" s="334">
        <v>0.84216268830325469</v>
      </c>
      <c r="CR12" s="335">
        <v>-0.21974433050683234</v>
      </c>
      <c r="CS12" s="335"/>
      <c r="CU12" s="336"/>
      <c r="CV12" s="336"/>
      <c r="CW12" s="336"/>
      <c r="CX12" s="336"/>
      <c r="CY12" s="336"/>
      <c r="CZ12" s="336"/>
      <c r="DA12" s="336"/>
    </row>
    <row r="13" spans="1:105" ht="15.75" x14ac:dyDescent="0.25">
      <c r="A13" s="123" t="s">
        <v>502</v>
      </c>
      <c r="B13" s="183">
        <f>IF('Expenditures Level II'!P14&gt;0,'Expenditures Level II'!P14,0)</f>
        <v>0</v>
      </c>
      <c r="C13" s="183">
        <f>IF('Expenditures Level II'!M14&gt;0,'Expenditures Level II'!M14,0)</f>
        <v>0</v>
      </c>
      <c r="D13" s="183">
        <f>IF('Expenditures Level II'!L14&gt;0,'Expenditures Level II'!L14,0)</f>
        <v>0</v>
      </c>
      <c r="E13" s="183">
        <f>IF('Expenditures Level II'!N14&gt;0,'Expenditures Level II'!N14,0)</f>
        <v>0</v>
      </c>
      <c r="F13" s="183">
        <f>IF('Expenditures Level I'!D14&gt;0,B13-C13-D13-E13,0)</f>
        <v>0</v>
      </c>
      <c r="G13" s="125">
        <f>IF('Casework Level II'!T13&gt;0,'Casework Level II'!T13,0)</f>
        <v>0</v>
      </c>
      <c r="H13" s="124">
        <f>'Casework Level II'!B13</f>
        <v>0</v>
      </c>
      <c r="I13" s="124" t="str">
        <f>IF('Casework Level II'!E13&gt;0,'Casework Level II'!E13,"NA")</f>
        <v>NA</v>
      </c>
      <c r="J13" s="124" t="str">
        <f>IF('Casework Level II'!F13&gt;0,'Casework Level II'!F13,"NA")</f>
        <v>NA</v>
      </c>
      <c r="K13" s="124" t="str">
        <f>IF('Casework Level II'!G13&gt;0,'Casework Level II'!G13,"NA")</f>
        <v>NA</v>
      </c>
      <c r="L13" s="124" t="str">
        <f>IF('Casework Level II'!H13&gt;0,'Casework Level II'!H13,"NA")</f>
        <v>NA</v>
      </c>
      <c r="M13" s="126" t="str">
        <f>IF(M$33&gt;0,IF('Casework Level II'!B13&gt;0,H13/M$33*100000,"NA"),"NA")</f>
        <v>NA</v>
      </c>
      <c r="N13" s="126" t="str">
        <f>IF(N$33&gt;0,IF('Casework Level II'!E13&gt;0,I13/N$33*100000,"NA"),"NA")</f>
        <v>NA</v>
      </c>
      <c r="O13" s="126" t="str">
        <f>IF(O$33&gt;0,IF('Casework Level II'!F13&gt;0,J13/O$33*100000,"NA"),"NA")</f>
        <v>NA</v>
      </c>
      <c r="P13" s="126" t="str">
        <f>IF(P$33&gt;0,IF('Casework Level II'!G13&gt;0,K13/P$33*100000,"NA"),"NA")</f>
        <v>NA</v>
      </c>
      <c r="Q13" s="126" t="str">
        <f>IF(Q$33&gt;0,IF('Casework Level II'!H13&gt;0,L13/Q$33*100000,"NA"),"NA")</f>
        <v>NA</v>
      </c>
      <c r="R13" s="187" t="str">
        <f t="shared" si="1"/>
        <v>NA</v>
      </c>
      <c r="S13" s="187" t="str">
        <f>IF('Casework Level II'!E13&gt;0,IF(B13&gt;0,B13/I13,"NA"),"NA")</f>
        <v>NA</v>
      </c>
      <c r="T13" s="187" t="str">
        <f>IF('Casework Level II'!F13&gt;0,IF(B13&gt;0,B13/J13,"NA"),"NA")</f>
        <v>NA</v>
      </c>
      <c r="U13" s="187" t="str">
        <f>IF('Casework Level II'!G13&gt;0,IF('Expenditures Level II'!$P14&gt;0,B13/K13,"NA"),"NA")</f>
        <v>NA</v>
      </c>
      <c r="V13" s="187" t="str">
        <f>IF('Casework Level II'!H13&gt;0,IF(B13&gt;0,B13/L13,"NA"),"NA")</f>
        <v>NA</v>
      </c>
      <c r="W13" s="183" t="str">
        <f>IF('Casework Level I'!C13&gt;0,C13/G13,"NA")</f>
        <v>NA</v>
      </c>
      <c r="X13" s="126" t="str">
        <f>IF('Casework Level II'!E13&gt;0,IF(H13&gt;0,'Casework Level II'!E13/H13,"NA"),"NA")</f>
        <v>NA</v>
      </c>
      <c r="Y13" s="126" t="str">
        <f>IF('Casework Level II'!F13&gt;0,IF(H13&gt;0,'Casework Level II'!F13/H13,"NA"),"NA")</f>
        <v>NA</v>
      </c>
      <c r="Z13" s="126" t="str">
        <f>IF('Casework Level II'!G13&gt;0,IF(H13&gt;0,'Casework Level II'!G13/H13,"NA"),"NA")</f>
        <v>NA</v>
      </c>
      <c r="AA13" s="126" t="str">
        <f>IF('Casework Level II'!H13&gt;0,IF(H13&gt;0,'Casework Level II'!H13/H13,"NA"),"NA")</f>
        <v>NA</v>
      </c>
      <c r="AB13" s="126" t="str">
        <f>IF('Casework Level II'!F13&gt;0,IF('Casework Level II'!$E13&gt;0,'Casework Level II'!F13/'Casework Level II'!$E13,"NA"),"NA")</f>
        <v>NA</v>
      </c>
      <c r="AC13" s="126" t="str">
        <f>IF('Casework Level II'!G13&gt;0,IF('Casework Level II'!$E13&gt;0,'Casework Level II'!G13/'Casework Level II'!$E13,"NA"),"NA")</f>
        <v>NA</v>
      </c>
      <c r="AD13" s="126" t="str">
        <f>IF('Casework Level II'!H13&gt;0,IF('Casework Level II'!$E13&gt;0,'Casework Level II'!H13/'Casework Level II'!$E13,"NA"),"NA")</f>
        <v>NA</v>
      </c>
      <c r="AE13" s="126" t="str">
        <f>IF('Casework Level II'!G13&gt;0,IF('Casework Level II'!$F13&gt;0,'Casework Level II'!G13/'Casework Level II'!$F13,"NA"),"NA")</f>
        <v>NA</v>
      </c>
      <c r="AF13" s="126" t="str">
        <f>IF('Casework Level II'!H13&gt;0,IF('Casework Level II'!$F13&gt;0,'Casework Level II'!H13/'Casework Level II'!$F13,"NA"),"NA")</f>
        <v>NA</v>
      </c>
      <c r="AG13" s="126" t="str">
        <f t="shared" si="2"/>
        <v>NA</v>
      </c>
      <c r="AH13" s="126" t="str">
        <f>IF(G13&gt;0,IF('Casework Level II'!E13&gt;0,I13/G13,"NA"),"NA")</f>
        <v>NA</v>
      </c>
      <c r="AI13" s="126" t="str">
        <f>IF(G13&gt;0,IF('Casework Level II'!F13&gt;0,J13/G13,"NA"),"NA")</f>
        <v>NA</v>
      </c>
      <c r="AJ13" s="126" t="str">
        <f>IF(G13&gt;0,IF('Casework Level II'!G13&gt;0,K13/G13,"NA"),"NA")</f>
        <v>NA</v>
      </c>
      <c r="AK13" s="126" t="str">
        <f>IF(G13&gt;0,IF('Casework Level II'!H13&gt;0,L13/G13,"NA"),"NA")</f>
        <v>NA</v>
      </c>
      <c r="AL13" s="127" t="str">
        <f t="shared" si="3"/>
        <v>NA</v>
      </c>
      <c r="AM13" s="127" t="str">
        <f t="shared" si="4"/>
        <v>NA</v>
      </c>
      <c r="AN13" s="127" t="str">
        <f t="shared" si="5"/>
        <v>NA</v>
      </c>
      <c r="AO13" s="127" t="str">
        <f t="shared" si="6"/>
        <v>NA</v>
      </c>
      <c r="AP13" s="187" t="str">
        <f t="shared" si="7"/>
        <v>NA</v>
      </c>
      <c r="AQ13" s="187" t="str">
        <f t="shared" si="8"/>
        <v>NA</v>
      </c>
      <c r="AR13" s="187" t="str">
        <f t="shared" si="9"/>
        <v>NA</v>
      </c>
      <c r="AS13" s="187" t="str">
        <f t="shared" si="10"/>
        <v>NA</v>
      </c>
      <c r="AT13" s="187" t="str">
        <f>IF('Casework Level II'!$F13&gt;0,C13/'Casework Level II'!$F13,"NA")</f>
        <v>NA</v>
      </c>
      <c r="AU13" s="187" t="str">
        <f>IF('Casework Level II'!$F13&gt;0,D13/'Casework Level II'!$F13,"NA")</f>
        <v>NA</v>
      </c>
      <c r="AV13" s="187" t="str">
        <f>IF('Casework Level II'!$F13&gt;0,E13/'Casework Level II'!$F13,"NA")</f>
        <v>NA</v>
      </c>
      <c r="AW13" s="187" t="str">
        <f>IF('Casework Level II'!$F13&gt;0,F13/'Casework Level II'!$F13,"NA")</f>
        <v>NA</v>
      </c>
      <c r="AX13" s="128" t="str">
        <f>IF('Casework Level II'!I13&gt;0,'Casework Level II'!I13,"NA")</f>
        <v>NA</v>
      </c>
      <c r="AY13" s="128" t="str">
        <f>IF('Casework Level II'!J13&gt;0,'Casework Level II'!J13,"NA")</f>
        <v>NA</v>
      </c>
      <c r="AZ13" s="127" t="str">
        <f>IF('Casework Level II'!K13&gt;0,'Casework Level II'!L13/'Casework Level II'!K13,"NA")</f>
        <v>NA</v>
      </c>
      <c r="BA13" s="125">
        <f>'Casework Level I'!C13</f>
        <v>0</v>
      </c>
      <c r="BB13" s="125">
        <f t="shared" si="11"/>
        <v>0</v>
      </c>
      <c r="BC13" s="125">
        <f>IF(H13&gt;0,BY13,0)</f>
        <v>0</v>
      </c>
      <c r="BD13" s="250" t="e">
        <f t="shared" si="12"/>
        <v>#DIV/0!</v>
      </c>
      <c r="BE13" s="250" t="e">
        <f t="shared" si="18"/>
        <v>#DIV/0!</v>
      </c>
      <c r="BF13" s="51">
        <f t="shared" si="0"/>
        <v>0</v>
      </c>
      <c r="BG13" s="192">
        <f t="shared" si="14"/>
        <v>0</v>
      </c>
      <c r="BH13" s="203">
        <f>IF(BG13&gt;0,BG13*EXP(8.78413574404549-0.261909980988173*LN(BG13)),0)</f>
        <v>0</v>
      </c>
      <c r="BI13" s="51">
        <f t="shared" si="15"/>
        <v>0</v>
      </c>
      <c r="BJ13" s="201">
        <f t="shared" si="16"/>
        <v>0</v>
      </c>
      <c r="BX13" s="330"/>
      <c r="BY13" s="330">
        <f t="shared" ref="BY13:BY14" si="20">SUMPRODUCT(CB13:CI13,CB36:CI36)</f>
        <v>0.88668936524380482</v>
      </c>
      <c r="BZ13" s="18" t="s">
        <v>502</v>
      </c>
      <c r="CA13" s="333"/>
      <c r="CB13" s="334">
        <v>0.88668936524380482</v>
      </c>
      <c r="CC13" s="334">
        <v>-1.3186266399007747E-2</v>
      </c>
      <c r="CD13" s="334">
        <v>-5.9473365869715766E-6</v>
      </c>
      <c r="CE13" s="335">
        <v>3.8413717759743952E-4</v>
      </c>
      <c r="CF13" s="334">
        <v>-1.9643413989758607E-3</v>
      </c>
      <c r="CG13" s="334">
        <v>5.0458310559087693E-5</v>
      </c>
      <c r="CH13" s="334">
        <v>-3.9665057755494566E-8</v>
      </c>
      <c r="CI13" s="334">
        <v>1.7540838505479387E-2</v>
      </c>
      <c r="CJ13" s="335"/>
      <c r="CK13" s="330"/>
      <c r="CL13" s="336"/>
      <c r="CM13" s="336"/>
      <c r="CN13" s="336"/>
      <c r="CO13" s="336"/>
      <c r="CP13" s="336"/>
      <c r="CQ13" s="336"/>
      <c r="CR13" s="336"/>
      <c r="CS13" s="335"/>
      <c r="CU13" s="336"/>
      <c r="CV13" s="336"/>
      <c r="CW13" s="336"/>
      <c r="CX13" s="336"/>
      <c r="CY13" s="336"/>
      <c r="CZ13" s="336"/>
      <c r="DA13" s="336"/>
    </row>
    <row r="14" spans="1:105" ht="15.75" x14ac:dyDescent="0.25">
      <c r="A14" s="123" t="s">
        <v>503</v>
      </c>
      <c r="B14" s="183">
        <f>IF('Expenditures Level II'!P15&gt;0,'Expenditures Level II'!P15,0)</f>
        <v>0</v>
      </c>
      <c r="C14" s="183">
        <f>IF('Expenditures Level II'!M15&gt;0,'Expenditures Level II'!M15,0)</f>
        <v>0</v>
      </c>
      <c r="D14" s="183">
        <f>IF('Expenditures Level II'!L15&gt;0,'Expenditures Level II'!L15,0)</f>
        <v>0</v>
      </c>
      <c r="E14" s="183">
        <f>IF('Expenditures Level II'!N15&gt;0,'Expenditures Level II'!N15,0)</f>
        <v>0</v>
      </c>
      <c r="F14" s="183">
        <f>IF('Expenditures Level I'!D15&gt;0,B14-C14-D14-E14,0)</f>
        <v>0</v>
      </c>
      <c r="G14" s="125">
        <f>IF('Casework Level II'!T14&gt;0,'Casework Level II'!T14,0)</f>
        <v>0</v>
      </c>
      <c r="H14" s="124">
        <f>'Casework Level II'!B14</f>
        <v>0</v>
      </c>
      <c r="I14" s="124" t="str">
        <f>IF('Casework Level II'!E14&gt;0,'Casework Level II'!E14,"NA")</f>
        <v>NA</v>
      </c>
      <c r="J14" s="124" t="str">
        <f>IF('Casework Level II'!F14&gt;0,'Casework Level II'!F14,"NA")</f>
        <v>NA</v>
      </c>
      <c r="K14" s="124" t="str">
        <f>IF('Casework Level II'!G14&gt;0,'Casework Level II'!G14,"NA")</f>
        <v>NA</v>
      </c>
      <c r="L14" s="124" t="str">
        <f>IF('Casework Level II'!H14&gt;0,'Casework Level II'!H14,"NA")</f>
        <v>NA</v>
      </c>
      <c r="M14" s="126" t="str">
        <f>IF(M$33&gt;0,IF('Casework Level II'!B14&gt;0,H14/M$33*100000,"NA"),"NA")</f>
        <v>NA</v>
      </c>
      <c r="N14" s="126" t="str">
        <f>IF(N$33&gt;0,IF('Casework Level II'!E14&gt;0,I14/N$33*100000,"NA"),"NA")</f>
        <v>NA</v>
      </c>
      <c r="O14" s="126" t="str">
        <f>IF(O$33&gt;0,IF('Casework Level II'!F14&gt;0,J14/O$33*100000,"NA"),"NA")</f>
        <v>NA</v>
      </c>
      <c r="P14" s="126" t="str">
        <f>IF(P$33&gt;0,IF('Casework Level II'!G14&gt;0,K14/P$33*100000,"NA"),"NA")</f>
        <v>NA</v>
      </c>
      <c r="Q14" s="126" t="str">
        <f>IF(Q$33&gt;0,IF('Casework Level II'!H14&gt;0,L14/Q$33*100000,"NA"),"NA")</f>
        <v>NA</v>
      </c>
      <c r="R14" s="187" t="str">
        <f t="shared" si="1"/>
        <v>NA</v>
      </c>
      <c r="S14" s="187" t="str">
        <f>IF('Casework Level II'!E14&gt;0,IF(B14&gt;0,B14/I14,"NA"),"NA")</f>
        <v>NA</v>
      </c>
      <c r="T14" s="187" t="str">
        <f>IF('Casework Level II'!F14&gt;0,IF(B14&gt;0,B14/J14,"NA"),"NA")</f>
        <v>NA</v>
      </c>
      <c r="U14" s="187" t="str">
        <f>IF('Casework Level II'!G14&gt;0,IF('Expenditures Level II'!$P15&gt;0,B14/K14,"NA"),"NA")</f>
        <v>NA</v>
      </c>
      <c r="V14" s="187" t="str">
        <f>IF('Casework Level II'!H14&gt;0,IF(B14&gt;0,B14/L14,"NA"),"NA")</f>
        <v>NA</v>
      </c>
      <c r="W14" s="183" t="str">
        <f>IF('Casework Level I'!C14&gt;0,C14/G14,"NA")</f>
        <v>NA</v>
      </c>
      <c r="X14" s="126" t="str">
        <f>IF('Casework Level II'!E14&gt;0,IF(H14&gt;0,'Casework Level II'!E14/H14,"NA"),"NA")</f>
        <v>NA</v>
      </c>
      <c r="Y14" s="126" t="str">
        <f>IF('Casework Level II'!F14&gt;0,IF(H14&gt;0,'Casework Level II'!F14/H14,"NA"),"NA")</f>
        <v>NA</v>
      </c>
      <c r="Z14" s="126" t="str">
        <f>IF('Casework Level II'!G14&gt;0,IF(H14&gt;0,'Casework Level II'!G14/H14,"NA"),"NA")</f>
        <v>NA</v>
      </c>
      <c r="AA14" s="126" t="str">
        <f>IF('Casework Level II'!H14&gt;0,IF(H14&gt;0,'Casework Level II'!H14/H14,"NA"),"NA")</f>
        <v>NA</v>
      </c>
      <c r="AB14" s="126" t="str">
        <f>IF('Casework Level II'!F14&gt;0,IF('Casework Level II'!$E14&gt;0,'Casework Level II'!F14/'Casework Level II'!$E14,"NA"),"NA")</f>
        <v>NA</v>
      </c>
      <c r="AC14" s="126" t="str">
        <f>IF('Casework Level II'!G14&gt;0,IF('Casework Level II'!$E14&gt;0,'Casework Level II'!G14/'Casework Level II'!$E14,"NA"),"NA")</f>
        <v>NA</v>
      </c>
      <c r="AD14" s="126" t="str">
        <f>IF('Casework Level II'!H14&gt;0,IF('Casework Level II'!$E14&gt;0,'Casework Level II'!H14/'Casework Level II'!$E14,"NA"),"NA")</f>
        <v>NA</v>
      </c>
      <c r="AE14" s="126" t="str">
        <f>IF('Casework Level II'!G14&gt;0,IF('Casework Level II'!$F14&gt;0,'Casework Level II'!G14/'Casework Level II'!$F14,"NA"),"NA")</f>
        <v>NA</v>
      </c>
      <c r="AF14" s="126" t="str">
        <f>IF('Casework Level II'!H14&gt;0,IF('Casework Level II'!$F14&gt;0,'Casework Level II'!H14/'Casework Level II'!$F14,"NA"),"NA")</f>
        <v>NA</v>
      </c>
      <c r="AG14" s="126" t="str">
        <f t="shared" si="2"/>
        <v>NA</v>
      </c>
      <c r="AH14" s="126" t="str">
        <f>IF(G14&gt;0,IF('Casework Level II'!E14&gt;0,I14/G14,"NA"),"NA")</f>
        <v>NA</v>
      </c>
      <c r="AI14" s="126" t="str">
        <f>IF(G14&gt;0,IF('Casework Level II'!F14&gt;0,J14/G14,"NA"),"NA")</f>
        <v>NA</v>
      </c>
      <c r="AJ14" s="126" t="str">
        <f>IF(G14&gt;0,IF('Casework Level II'!G14&gt;0,K14/G14,"NA"),"NA")</f>
        <v>NA</v>
      </c>
      <c r="AK14" s="126" t="str">
        <f>IF(G14&gt;0,IF('Casework Level II'!H14&gt;0,L14/G14,"NA"),"NA")</f>
        <v>NA</v>
      </c>
      <c r="AL14" s="127" t="str">
        <f t="shared" si="3"/>
        <v>NA</v>
      </c>
      <c r="AM14" s="127" t="str">
        <f t="shared" si="4"/>
        <v>NA</v>
      </c>
      <c r="AN14" s="127" t="str">
        <f t="shared" si="5"/>
        <v>NA</v>
      </c>
      <c r="AO14" s="127" t="str">
        <f t="shared" si="6"/>
        <v>NA</v>
      </c>
      <c r="AP14" s="187" t="str">
        <f t="shared" si="7"/>
        <v>NA</v>
      </c>
      <c r="AQ14" s="187" t="str">
        <f t="shared" si="8"/>
        <v>NA</v>
      </c>
      <c r="AR14" s="187" t="str">
        <f t="shared" si="9"/>
        <v>NA</v>
      </c>
      <c r="AS14" s="187" t="str">
        <f t="shared" si="10"/>
        <v>NA</v>
      </c>
      <c r="AT14" s="187" t="str">
        <f>IF('Casework Level II'!$F14&gt;0,C14/'Casework Level II'!$F14,"NA")</f>
        <v>NA</v>
      </c>
      <c r="AU14" s="187" t="str">
        <f>IF('Casework Level II'!$F14&gt;0,D14/'Casework Level II'!$F14,"NA")</f>
        <v>NA</v>
      </c>
      <c r="AV14" s="187" t="str">
        <f>IF('Casework Level II'!$F14&gt;0,E14/'Casework Level II'!$F14,"NA")</f>
        <v>NA</v>
      </c>
      <c r="AW14" s="187" t="str">
        <f>IF('Casework Level II'!$F14&gt;0,F14/'Casework Level II'!$F14,"NA")</f>
        <v>NA</v>
      </c>
      <c r="AX14" s="128" t="str">
        <f>IF('Casework Level II'!I14&gt;0,'Casework Level II'!I14,"NA")</f>
        <v>NA</v>
      </c>
      <c r="AY14" s="128" t="str">
        <f>IF('Casework Level II'!J14&gt;0,'Casework Level II'!J14,"NA")</f>
        <v>NA</v>
      </c>
      <c r="AZ14" s="127" t="str">
        <f>IF('Casework Level II'!K14&gt;0,'Casework Level II'!L14/'Casework Level II'!K14,"NA")</f>
        <v>NA</v>
      </c>
      <c r="BA14" s="125">
        <f>'Casework Level I'!C14</f>
        <v>0</v>
      </c>
      <c r="BB14" s="125">
        <f t="shared" si="11"/>
        <v>0</v>
      </c>
      <c r="BC14" s="125">
        <f>IF(H14&gt;0,IF(H14&gt;489,BY14,CK14),0)</f>
        <v>0</v>
      </c>
      <c r="BD14" s="250" t="e">
        <f t="shared" si="12"/>
        <v>#DIV/0!</v>
      </c>
      <c r="BE14" s="250" t="e">
        <f t="shared" si="18"/>
        <v>#DIV/0!</v>
      </c>
      <c r="BF14" s="51">
        <f t="shared" si="0"/>
        <v>0</v>
      </c>
      <c r="BG14" s="192">
        <f t="shared" si="14"/>
        <v>0</v>
      </c>
      <c r="BH14" s="203">
        <f>IF(BG14&gt;0,BG14*EXP(9.82898895293497-0.363187552230677*LN(BG14)),0)</f>
        <v>0</v>
      </c>
      <c r="BI14" s="51">
        <f t="shared" si="15"/>
        <v>0</v>
      </c>
      <c r="BJ14" s="201">
        <f t="shared" si="16"/>
        <v>0</v>
      </c>
      <c r="BX14" s="330"/>
      <c r="BY14" s="330">
        <f t="shared" si="20"/>
        <v>1.8389827248711699</v>
      </c>
      <c r="BZ14" s="18" t="s">
        <v>503</v>
      </c>
      <c r="CA14" s="333" t="s">
        <v>887</v>
      </c>
      <c r="CB14" s="334">
        <v>1.8389827248711699</v>
      </c>
      <c r="CC14" s="334">
        <v>-2.2919202934049879E-2</v>
      </c>
      <c r="CD14" s="334">
        <v>-1.1032536522026659E-5</v>
      </c>
      <c r="CE14" s="335">
        <v>1.559717918900189E-2</v>
      </c>
      <c r="CF14" s="334">
        <v>9.456097479192363E-3</v>
      </c>
      <c r="CG14" s="334">
        <v>-9.5431826898263774E-7</v>
      </c>
      <c r="CH14" s="334">
        <v>3.6394503385537514E-11</v>
      </c>
      <c r="CI14" s="334">
        <v>0.96473077993092626</v>
      </c>
      <c r="CJ14" s="335"/>
      <c r="CK14" s="330">
        <f t="shared" si="17"/>
        <v>0.13041706205450523</v>
      </c>
      <c r="CL14" s="333" t="s">
        <v>888</v>
      </c>
      <c r="CM14" s="334">
        <v>-2.0370177940726437</v>
      </c>
      <c r="CN14" s="335">
        <v>-1.7637250782364718E-3</v>
      </c>
      <c r="CO14" s="334">
        <v>-2.5982375339180046E-6</v>
      </c>
      <c r="CP14" s="334">
        <v>2.1567654898712167E-3</v>
      </c>
      <c r="CQ14" s="334">
        <v>0.64001820336480431</v>
      </c>
      <c r="CR14" s="335">
        <v>4.8367226874238979E-2</v>
      </c>
      <c r="CS14" s="335"/>
      <c r="CU14" s="336"/>
      <c r="CV14" s="336"/>
      <c r="CW14" s="336"/>
      <c r="CX14" s="336"/>
      <c r="CY14" s="336"/>
      <c r="CZ14" s="336"/>
      <c r="DA14" s="336"/>
    </row>
    <row r="15" spans="1:105" ht="15.75" x14ac:dyDescent="0.25">
      <c r="A15" s="123" t="s">
        <v>504</v>
      </c>
      <c r="B15" s="183">
        <f>IF('Expenditures Level II'!P16&gt;0,'Expenditures Level II'!P16,0)</f>
        <v>0</v>
      </c>
      <c r="C15" s="183">
        <f>IF('Expenditures Level II'!M16&gt;0,'Expenditures Level II'!M16,0)</f>
        <v>0</v>
      </c>
      <c r="D15" s="183">
        <f>IF('Expenditures Level II'!L16&gt;0,'Expenditures Level II'!L16,0)</f>
        <v>0</v>
      </c>
      <c r="E15" s="183">
        <f>IF('Expenditures Level II'!N16&gt;0,'Expenditures Level II'!N16,0)</f>
        <v>0</v>
      </c>
      <c r="F15" s="183">
        <f>IF('Expenditures Level I'!D15&gt;0,B15-C15-D15-E15,0)</f>
        <v>0</v>
      </c>
      <c r="G15" s="125">
        <f>IF('Casework Level II'!T15&gt;0,'Casework Level II'!T15,0)</f>
        <v>0</v>
      </c>
      <c r="H15" s="124">
        <f>'Casework Level II'!B15</f>
        <v>0</v>
      </c>
      <c r="I15" s="124" t="str">
        <f>IF('Casework Level II'!E15&gt;0,'Casework Level II'!E15,"NA")</f>
        <v>NA</v>
      </c>
      <c r="J15" s="124" t="str">
        <f>IF('Casework Level II'!F15&gt;0,'Casework Level II'!F15,"NA")</f>
        <v>NA</v>
      </c>
      <c r="K15" s="124" t="str">
        <f>IF('Casework Level II'!G15&gt;0,'Casework Level II'!G15,"NA")</f>
        <v>NA</v>
      </c>
      <c r="L15" s="124" t="str">
        <f>IF('Casework Level II'!H15&gt;0,'Casework Level II'!H15,"NA")</f>
        <v>NA</v>
      </c>
      <c r="M15" s="126" t="str">
        <f>IF(M$33&gt;0,IF('Casework Level II'!B15&gt;0,H15/M$33*100000,"NA"),"NA")</f>
        <v>NA</v>
      </c>
      <c r="N15" s="126" t="str">
        <f>IF(N$33&gt;0,IF('Casework Level II'!E15&gt;0,I15/N$33*100000,"NA"),"NA")</f>
        <v>NA</v>
      </c>
      <c r="O15" s="126" t="str">
        <f>IF(O$33&gt;0,IF('Casework Level II'!F15&gt;0,J15/O$33*100000,"NA"),"NA")</f>
        <v>NA</v>
      </c>
      <c r="P15" s="126" t="str">
        <f>IF(P$33&gt;0,IF('Casework Level II'!G15&gt;0,K15/P$33*100000,"NA"),"NA")</f>
        <v>NA</v>
      </c>
      <c r="Q15" s="126" t="str">
        <f>IF(Q$33&gt;0,IF('Casework Level II'!H15&gt;0,L15/Q$33*100000,"NA"),"NA")</f>
        <v>NA</v>
      </c>
      <c r="R15" s="187" t="str">
        <f t="shared" si="1"/>
        <v>NA</v>
      </c>
      <c r="S15" s="187" t="str">
        <f>IF('Casework Level II'!E15&gt;0,IF(B15&gt;0,B15/I15,"NA"),"NA")</f>
        <v>NA</v>
      </c>
      <c r="T15" s="187" t="str">
        <f>IF('Casework Level II'!F15&gt;0,IF(B15&gt;0,B15/J15,"NA"),"NA")</f>
        <v>NA</v>
      </c>
      <c r="U15" s="187" t="str">
        <f>IF('Casework Level II'!G15&gt;0,IF('Expenditures Level II'!$P16&gt;0,B15/K15,"NA"),"NA")</f>
        <v>NA</v>
      </c>
      <c r="V15" s="187" t="str">
        <f>IF('Casework Level II'!H15&gt;0,IF(B15&gt;0,B15/L15,"NA"),"NA")</f>
        <v>NA</v>
      </c>
      <c r="W15" s="183" t="str">
        <f>IF('Casework Level I'!C15&gt;0,C15/G15,"NA")</f>
        <v>NA</v>
      </c>
      <c r="X15" s="126" t="str">
        <f>IF('Casework Level II'!E15&gt;0,IF(H15&gt;0,'Casework Level II'!E15/H15,"NA"),"NA")</f>
        <v>NA</v>
      </c>
      <c r="Y15" s="126" t="str">
        <f>IF('Casework Level II'!F15&gt;0,IF(H15&gt;0,'Casework Level II'!F15/H15,"NA"),"NA")</f>
        <v>NA</v>
      </c>
      <c r="Z15" s="126" t="str">
        <f>IF('Casework Level II'!G15&gt;0,IF(H15&gt;0,'Casework Level II'!G15/H15,"NA"),"NA")</f>
        <v>NA</v>
      </c>
      <c r="AA15" s="126" t="str">
        <f>IF('Casework Level II'!H15&gt;0,IF(H15&gt;0,'Casework Level II'!H15/H15,"NA"),"NA")</f>
        <v>NA</v>
      </c>
      <c r="AB15" s="126" t="str">
        <f>IF('Casework Level II'!F15&gt;0,IF('Casework Level II'!$E15&gt;0,'Casework Level II'!F15/'Casework Level II'!$E15,"NA"),"NA")</f>
        <v>NA</v>
      </c>
      <c r="AC15" s="126" t="str">
        <f>IF('Casework Level II'!G15&gt;0,IF('Casework Level II'!$E15&gt;0,'Casework Level II'!G15/'Casework Level II'!$E15,"NA"),"NA")</f>
        <v>NA</v>
      </c>
      <c r="AD15" s="126" t="str">
        <f>IF('Casework Level II'!H15&gt;0,IF('Casework Level II'!$E15&gt;0,'Casework Level II'!H15/'Casework Level II'!$E15,"NA"),"NA")</f>
        <v>NA</v>
      </c>
      <c r="AE15" s="126" t="str">
        <f>IF('Casework Level II'!G15&gt;0,IF('Casework Level II'!$F15&gt;0,'Casework Level II'!G15/'Casework Level II'!$F15,"NA"),"NA")</f>
        <v>NA</v>
      </c>
      <c r="AF15" s="126" t="str">
        <f>IF('Casework Level II'!H15&gt;0,IF('Casework Level II'!$F15&gt;0,'Casework Level II'!H15/'Casework Level II'!$F15,"NA"),"NA")</f>
        <v>NA</v>
      </c>
      <c r="AG15" s="126" t="str">
        <f t="shared" si="2"/>
        <v>NA</v>
      </c>
      <c r="AH15" s="126" t="str">
        <f>IF(G15&gt;0,IF('Casework Level II'!E15&gt;0,I15/G15,"NA"),"NA")</f>
        <v>NA</v>
      </c>
      <c r="AI15" s="126" t="str">
        <f>IF(G15&gt;0,IF('Casework Level II'!F15&gt;0,J15/G15,"NA"),"NA")</f>
        <v>NA</v>
      </c>
      <c r="AJ15" s="126" t="str">
        <f>IF(G15&gt;0,IF('Casework Level II'!G15&gt;0,K15/G15,"NA"),"NA")</f>
        <v>NA</v>
      </c>
      <c r="AK15" s="126" t="str">
        <f>IF(G15&gt;0,IF('Casework Level II'!H15&gt;0,L15/G15,"NA"),"NA")</f>
        <v>NA</v>
      </c>
      <c r="AL15" s="127" t="str">
        <f t="shared" si="3"/>
        <v>NA</v>
      </c>
      <c r="AM15" s="127" t="str">
        <f t="shared" si="4"/>
        <v>NA</v>
      </c>
      <c r="AN15" s="127" t="str">
        <f t="shared" si="5"/>
        <v>NA</v>
      </c>
      <c r="AO15" s="127" t="str">
        <f t="shared" si="6"/>
        <v>NA</v>
      </c>
      <c r="AP15" s="187" t="str">
        <f t="shared" si="7"/>
        <v>NA</v>
      </c>
      <c r="AQ15" s="187" t="str">
        <f t="shared" si="8"/>
        <v>NA</v>
      </c>
      <c r="AR15" s="187" t="str">
        <f t="shared" si="9"/>
        <v>NA</v>
      </c>
      <c r="AS15" s="187" t="str">
        <f t="shared" si="10"/>
        <v>NA</v>
      </c>
      <c r="AT15" s="187" t="str">
        <f>IF('Casework Level II'!$F15&gt;0,C15/'Casework Level II'!$F15,"NA")</f>
        <v>NA</v>
      </c>
      <c r="AU15" s="187" t="str">
        <f>IF('Casework Level II'!$F15&gt;0,D15/'Casework Level II'!$F15,"NA")</f>
        <v>NA</v>
      </c>
      <c r="AV15" s="187" t="str">
        <f>IF('Casework Level II'!$F15&gt;0,E15/'Casework Level II'!$F15,"NA")</f>
        <v>NA</v>
      </c>
      <c r="AW15" s="187" t="str">
        <f>IF('Casework Level II'!$F15&gt;0,F15/'Casework Level II'!$F15,"NA")</f>
        <v>NA</v>
      </c>
      <c r="AX15" s="128" t="str">
        <f>IF('Casework Level II'!I15&gt;0,'Casework Level II'!I15,"NA")</f>
        <v>NA</v>
      </c>
      <c r="AY15" s="128" t="str">
        <f>IF('Casework Level II'!J15&gt;0,'Casework Level II'!J15,"NA")</f>
        <v>NA</v>
      </c>
      <c r="AZ15" s="127" t="str">
        <f>IF('Casework Level II'!K15&gt;0,'Casework Level II'!L15/'Casework Level II'!K15,"NA")</f>
        <v>NA</v>
      </c>
      <c r="BA15" s="125">
        <f>'Casework Level I'!C15</f>
        <v>0</v>
      </c>
      <c r="BB15" s="125">
        <f t="shared" si="11"/>
        <v>0</v>
      </c>
      <c r="BC15" s="125">
        <f>IF(H15&gt;0,CK15,0)</f>
        <v>0</v>
      </c>
      <c r="BD15" s="250" t="e">
        <f t="shared" si="12"/>
        <v>#DIV/0!</v>
      </c>
      <c r="BE15" s="250" t="e">
        <f t="shared" si="18"/>
        <v>#DIV/0!</v>
      </c>
      <c r="BF15" s="51">
        <f t="shared" si="0"/>
        <v>0</v>
      </c>
      <c r="BG15" s="192">
        <f t="shared" si="14"/>
        <v>0</v>
      </c>
      <c r="BH15" s="203">
        <f>IF(BG15&gt;0,BG15*EXP(9.38550906544996-0.57356266267112*LN(BG15)),0)</f>
        <v>0</v>
      </c>
      <c r="BI15" s="51">
        <f t="shared" si="15"/>
        <v>0</v>
      </c>
      <c r="BJ15" s="201">
        <f t="shared" si="16"/>
        <v>0</v>
      </c>
      <c r="BX15" s="330"/>
      <c r="BY15" s="330"/>
      <c r="BZ15" s="18" t="s">
        <v>504</v>
      </c>
      <c r="CA15" s="336"/>
      <c r="CB15" s="336"/>
      <c r="CC15" s="336"/>
      <c r="CD15" s="336"/>
      <c r="CE15" s="336"/>
      <c r="CF15" s="336"/>
      <c r="CG15" s="336"/>
      <c r="CH15" s="336"/>
      <c r="CI15" s="336"/>
      <c r="CJ15" s="335"/>
      <c r="CK15" s="330">
        <f t="shared" si="17"/>
        <v>0.10498822795702586</v>
      </c>
      <c r="CL15" s="333"/>
      <c r="CM15" s="334">
        <v>-2.2539070498049276</v>
      </c>
      <c r="CN15" s="335">
        <v>-1.6685442374827397E-3</v>
      </c>
      <c r="CO15" s="334">
        <v>3.8211435352220139E-6</v>
      </c>
      <c r="CP15" s="334">
        <v>1.1047469749245803E-3</v>
      </c>
      <c r="CQ15" s="334">
        <v>0.43418037505195195</v>
      </c>
      <c r="CR15" s="335">
        <v>-0.22440534479936733</v>
      </c>
      <c r="CS15" s="335"/>
      <c r="CU15" s="336"/>
      <c r="CV15" s="336"/>
      <c r="CW15" s="336"/>
      <c r="CX15" s="336"/>
      <c r="CY15" s="336"/>
      <c r="CZ15" s="336"/>
      <c r="DA15" s="336"/>
    </row>
    <row r="16" spans="1:105" ht="15.75" x14ac:dyDescent="0.25">
      <c r="A16" s="123" t="s">
        <v>505</v>
      </c>
      <c r="B16" s="183">
        <f>IF('Expenditures Level II'!P17&gt;0,'Expenditures Level II'!P17,0)</f>
        <v>0</v>
      </c>
      <c r="C16" s="183">
        <f>IF('Expenditures Level II'!M17&gt;0,'Expenditures Level II'!M17,0)</f>
        <v>0</v>
      </c>
      <c r="D16" s="183">
        <f>IF('Expenditures Level II'!L17&gt;0,'Expenditures Level II'!L17,0)</f>
        <v>0</v>
      </c>
      <c r="E16" s="183">
        <f>IF('Expenditures Level II'!N17&gt;0,'Expenditures Level II'!N17,0)</f>
        <v>0</v>
      </c>
      <c r="F16" s="183">
        <f>IF('Expenditures Level I'!D17&gt;0,B16-C16-D16-E16,0)</f>
        <v>0</v>
      </c>
      <c r="G16" s="125">
        <f>IF('Casework Level II'!T16&gt;0,'Casework Level II'!T16,0)</f>
        <v>0</v>
      </c>
      <c r="H16" s="124">
        <f>'Casework Level II'!B16</f>
        <v>0</v>
      </c>
      <c r="I16" s="124" t="str">
        <f>IF('Casework Level II'!E16&gt;0,'Casework Level II'!E16,"NA")</f>
        <v>NA</v>
      </c>
      <c r="J16" s="124" t="str">
        <f>IF('Casework Level II'!F16&gt;0,'Casework Level II'!F16,"NA")</f>
        <v>NA</v>
      </c>
      <c r="K16" s="124" t="str">
        <f>IF('Casework Level II'!G16&gt;0,'Casework Level II'!G16,"NA")</f>
        <v>NA</v>
      </c>
      <c r="L16" s="124" t="str">
        <f>IF('Casework Level II'!H16&gt;0,'Casework Level II'!H16,"NA")</f>
        <v>NA</v>
      </c>
      <c r="M16" s="126" t="str">
        <f>IF(M$33&gt;0,IF('Casework Level II'!B16&gt;0,H16/M$33*100000,"NA"),"NA")</f>
        <v>NA</v>
      </c>
      <c r="N16" s="126" t="str">
        <f>IF(N$33&gt;0,IF('Casework Level II'!E16&gt;0,I16/N$33*100000,"NA"),"NA")</f>
        <v>NA</v>
      </c>
      <c r="O16" s="126" t="str">
        <f>IF(O$33&gt;0,IF('Casework Level II'!F16&gt;0,J16/O$33*100000,"NA"),"NA")</f>
        <v>NA</v>
      </c>
      <c r="P16" s="126" t="str">
        <f>IF(P$33&gt;0,IF('Casework Level II'!G16&gt;0,K16/P$33*100000,"NA"),"NA")</f>
        <v>NA</v>
      </c>
      <c r="Q16" s="126" t="str">
        <f>IF(Q$33&gt;0,IF('Casework Level II'!H16&gt;0,L16/Q$33*100000,"NA"),"NA")</f>
        <v>NA</v>
      </c>
      <c r="R16" s="187" t="str">
        <f t="shared" si="1"/>
        <v>NA</v>
      </c>
      <c r="S16" s="187" t="str">
        <f>IF('Casework Level II'!E16&gt;0,IF(B16&gt;0,B16/I16,"NA"),"NA")</f>
        <v>NA</v>
      </c>
      <c r="T16" s="187" t="str">
        <f>IF('Casework Level II'!F16&gt;0,IF(B16&gt;0,B16/J16,"NA"),"NA")</f>
        <v>NA</v>
      </c>
      <c r="U16" s="187" t="str">
        <f>IF('Casework Level II'!G16&gt;0,IF('Expenditures Level II'!$P17&gt;0,B16/K16,"NA"),"NA")</f>
        <v>NA</v>
      </c>
      <c r="V16" s="187" t="str">
        <f>IF('Casework Level II'!H16&gt;0,IF(B16&gt;0,B16/L16,"NA"),"NA")</f>
        <v>NA</v>
      </c>
      <c r="W16" s="183" t="str">
        <f>IF('Casework Level I'!C16&gt;0,C16/G16,"NA")</f>
        <v>NA</v>
      </c>
      <c r="X16" s="126" t="str">
        <f>IF('Casework Level II'!E16&gt;0,IF(H16&gt;0,'Casework Level II'!E16/H16,"NA"),"NA")</f>
        <v>NA</v>
      </c>
      <c r="Y16" s="126" t="str">
        <f>IF('Casework Level II'!F16&gt;0,IF(H16&gt;0,'Casework Level II'!F16/H16,"NA"),"NA")</f>
        <v>NA</v>
      </c>
      <c r="Z16" s="126" t="str">
        <f>IF('Casework Level II'!G16&gt;0,IF(H16&gt;0,'Casework Level II'!G16/H16,"NA"),"NA")</f>
        <v>NA</v>
      </c>
      <c r="AA16" s="126" t="str">
        <f>IF('Casework Level II'!H16&gt;0,IF(H16&gt;0,'Casework Level II'!H16/H16,"NA"),"NA")</f>
        <v>NA</v>
      </c>
      <c r="AB16" s="126" t="str">
        <f>IF('Casework Level II'!F16&gt;0,IF('Casework Level II'!$E16&gt;0,'Casework Level II'!F16/'Casework Level II'!$E16,"NA"),"NA")</f>
        <v>NA</v>
      </c>
      <c r="AC16" s="126" t="str">
        <f>IF('Casework Level II'!G16&gt;0,IF('Casework Level II'!$E16&gt;0,'Casework Level II'!G16/'Casework Level II'!$E16,"NA"),"NA")</f>
        <v>NA</v>
      </c>
      <c r="AD16" s="126" t="str">
        <f>IF('Casework Level II'!H16&gt;0,IF('Casework Level II'!$E16&gt;0,'Casework Level II'!H16/'Casework Level II'!$E16,"NA"),"NA")</f>
        <v>NA</v>
      </c>
      <c r="AE16" s="126" t="str">
        <f>IF('Casework Level II'!G16&gt;0,IF('Casework Level II'!$F16&gt;0,'Casework Level II'!G16/'Casework Level II'!$F16,"NA"),"NA")</f>
        <v>NA</v>
      </c>
      <c r="AF16" s="126" t="str">
        <f>IF('Casework Level II'!H16&gt;0,IF('Casework Level II'!$F16&gt;0,'Casework Level II'!H16/'Casework Level II'!$F16,"NA"),"NA")</f>
        <v>NA</v>
      </c>
      <c r="AG16" s="126" t="str">
        <f t="shared" si="2"/>
        <v>NA</v>
      </c>
      <c r="AH16" s="126" t="str">
        <f>IF(G16&gt;0,IF('Casework Level II'!E16&gt;0,I16/G16,"NA"),"NA")</f>
        <v>NA</v>
      </c>
      <c r="AI16" s="126" t="str">
        <f>IF(G16&gt;0,IF('Casework Level II'!F16&gt;0,J16/G16,"NA"),"NA")</f>
        <v>NA</v>
      </c>
      <c r="AJ16" s="126" t="str">
        <f>IF(G16&gt;0,IF('Casework Level II'!G16&gt;0,K16/G16,"NA"),"NA")</f>
        <v>NA</v>
      </c>
      <c r="AK16" s="126" t="str">
        <f>IF(G16&gt;0,IF('Casework Level II'!H16&gt;0,L16/G16,"NA"),"NA")</f>
        <v>NA</v>
      </c>
      <c r="AL16" s="127" t="str">
        <f t="shared" si="3"/>
        <v>NA</v>
      </c>
      <c r="AM16" s="127" t="str">
        <f t="shared" si="4"/>
        <v>NA</v>
      </c>
      <c r="AN16" s="127" t="str">
        <f t="shared" si="5"/>
        <v>NA</v>
      </c>
      <c r="AO16" s="127" t="str">
        <f t="shared" si="6"/>
        <v>NA</v>
      </c>
      <c r="AP16" s="187" t="str">
        <f t="shared" si="7"/>
        <v>NA</v>
      </c>
      <c r="AQ16" s="187" t="str">
        <f t="shared" si="8"/>
        <v>NA</v>
      </c>
      <c r="AR16" s="187" t="str">
        <f t="shared" si="9"/>
        <v>NA</v>
      </c>
      <c r="AS16" s="187" t="str">
        <f t="shared" si="10"/>
        <v>NA</v>
      </c>
      <c r="AT16" s="187" t="str">
        <f>IF('Casework Level II'!$F16&gt;0,C16/'Casework Level II'!$F16,"NA")</f>
        <v>NA</v>
      </c>
      <c r="AU16" s="187" t="str">
        <f>IF('Casework Level II'!$F16&gt;0,D16/'Casework Level II'!$F16,"NA")</f>
        <v>NA</v>
      </c>
      <c r="AV16" s="187" t="str">
        <f>IF('Casework Level II'!$F16&gt;0,E16/'Casework Level II'!$F16,"NA")</f>
        <v>NA</v>
      </c>
      <c r="AW16" s="187" t="str">
        <f>IF('Casework Level II'!$F16&gt;0,F16/'Casework Level II'!$F16,"NA")</f>
        <v>NA</v>
      </c>
      <c r="AX16" s="128" t="str">
        <f>IF('Casework Level II'!I16&gt;0,'Casework Level II'!I16,"NA")</f>
        <v>NA</v>
      </c>
      <c r="AY16" s="128" t="str">
        <f>IF('Casework Level II'!J16&gt;0,'Casework Level II'!J16,"NA")</f>
        <v>NA</v>
      </c>
      <c r="AZ16" s="127" t="str">
        <f>IF('Casework Level II'!K16&gt;0,'Casework Level II'!L16/'Casework Level II'!K16,"NA")</f>
        <v>NA</v>
      </c>
      <c r="BA16" s="125">
        <f>'Casework Level I'!C16</f>
        <v>0</v>
      </c>
      <c r="BB16" s="125">
        <f t="shared" si="11"/>
        <v>0</v>
      </c>
      <c r="BC16" s="125">
        <f>IF(H16&gt;0,IF(H16&gt;413,BY16,CK16),0)</f>
        <v>0</v>
      </c>
      <c r="BD16" s="250" t="e">
        <f t="shared" si="12"/>
        <v>#DIV/0!</v>
      </c>
      <c r="BE16" s="250" t="e">
        <f t="shared" si="18"/>
        <v>#DIV/0!</v>
      </c>
      <c r="BF16" s="51">
        <f t="shared" si="0"/>
        <v>0</v>
      </c>
      <c r="BG16" s="192">
        <f t="shared" si="14"/>
        <v>0</v>
      </c>
      <c r="BH16" s="203">
        <f>IF(BG16&gt;0,BG16*(5511.90567260851-3.00517498168554*BG16+0.000594491721288113*BG16^2),0)</f>
        <v>0</v>
      </c>
      <c r="BI16" s="51">
        <f t="shared" si="15"/>
        <v>0</v>
      </c>
      <c r="BJ16" s="201">
        <f t="shared" si="16"/>
        <v>0</v>
      </c>
      <c r="BX16" s="330"/>
      <c r="BY16" s="330">
        <f>SUMPRODUCT(CB16:CI16,CB39:CI39)</f>
        <v>7.1018280110201033</v>
      </c>
      <c r="BZ16" s="18" t="s">
        <v>505</v>
      </c>
      <c r="CA16" s="333" t="s">
        <v>889</v>
      </c>
      <c r="CB16" s="334">
        <v>7.1018280110201033</v>
      </c>
      <c r="CC16" s="334">
        <v>-8.3115793550660923E-3</v>
      </c>
      <c r="CD16" s="334">
        <v>-2.2103535165584755E-5</v>
      </c>
      <c r="CE16" s="335">
        <v>7.8572123639615628E-3</v>
      </c>
      <c r="CF16" s="334">
        <v>-1.3960444693657377E-2</v>
      </c>
      <c r="CG16" s="334">
        <v>9.2187923152005129E-6</v>
      </c>
      <c r="CH16" s="334">
        <v>-1.6308779098277109E-10</v>
      </c>
      <c r="CI16" s="334">
        <v>7.5930766936225611</v>
      </c>
      <c r="CJ16" s="335"/>
      <c r="CK16" s="330">
        <f t="shared" si="17"/>
        <v>1.3721547649306328E-2</v>
      </c>
      <c r="CL16" s="333" t="s">
        <v>890</v>
      </c>
      <c r="CM16" s="334">
        <v>-4.2887878606185383</v>
      </c>
      <c r="CN16" s="335">
        <v>-5.4060744267125545E-3</v>
      </c>
      <c r="CO16" s="334">
        <v>-4.3865913894626846E-6</v>
      </c>
      <c r="CP16" s="334">
        <v>5.1189728141911716E-4</v>
      </c>
      <c r="CQ16" s="334">
        <v>1.1036983087972168</v>
      </c>
      <c r="CR16" s="335">
        <v>-1.156795262432739E-2</v>
      </c>
      <c r="CS16" s="335"/>
      <c r="CU16" s="336"/>
      <c r="CV16" s="336"/>
      <c r="CW16" s="336"/>
      <c r="CX16" s="336"/>
      <c r="CY16" s="336"/>
      <c r="CZ16" s="336"/>
      <c r="DA16" s="336"/>
    </row>
    <row r="17" spans="1:105" ht="15.75" x14ac:dyDescent="0.25">
      <c r="A17" s="123" t="s">
        <v>506</v>
      </c>
      <c r="B17" s="183">
        <f>IF('Expenditures Level II'!P18&gt;0,'Expenditures Level II'!P18,0)</f>
        <v>0</v>
      </c>
      <c r="C17" s="183">
        <f>IF('Expenditures Level II'!M18&gt;0,'Expenditures Level II'!M18,0)</f>
        <v>0</v>
      </c>
      <c r="D17" s="183">
        <f>IF('Expenditures Level II'!L18&gt;0,'Expenditures Level II'!L18,0)</f>
        <v>0</v>
      </c>
      <c r="E17" s="183">
        <f>IF('Expenditures Level II'!N18&gt;0,'Expenditures Level II'!N18,0)</f>
        <v>0</v>
      </c>
      <c r="F17" s="183">
        <f>IF('Expenditures Level I'!D18&gt;0,B17-C17-D17-E17,0)</f>
        <v>0</v>
      </c>
      <c r="G17" s="125">
        <f>IF('Casework Level II'!T17&gt;0,'Casework Level II'!T17,0)</f>
        <v>0</v>
      </c>
      <c r="H17" s="124">
        <f>'Casework Level II'!B17</f>
        <v>0</v>
      </c>
      <c r="I17" s="124" t="str">
        <f>IF('Casework Level II'!E17&gt;0,'Casework Level II'!E17,"NA")</f>
        <v>NA</v>
      </c>
      <c r="J17" s="124" t="str">
        <f>IF('Casework Level II'!F17&gt;0,'Casework Level II'!F17,"NA")</f>
        <v>NA</v>
      </c>
      <c r="K17" s="124" t="str">
        <f>IF('Casework Level II'!G17&gt;0,'Casework Level II'!G17,"NA")</f>
        <v>NA</v>
      </c>
      <c r="L17" s="124" t="str">
        <f>IF('Casework Level II'!H17&gt;0,'Casework Level II'!H17,"NA")</f>
        <v>NA</v>
      </c>
      <c r="M17" s="126" t="str">
        <f>IF(M$33&gt;0,IF('Casework Level II'!B17&gt;0,H17/M$33*100000,"NA"),"NA")</f>
        <v>NA</v>
      </c>
      <c r="N17" s="126" t="str">
        <f>IF(N$33&gt;0,IF('Casework Level II'!E17&gt;0,I17/N$33*100000,"NA"),"NA")</f>
        <v>NA</v>
      </c>
      <c r="O17" s="126" t="str">
        <f>IF(O$33&gt;0,IF('Casework Level II'!F17&gt;0,J17/O$33*100000,"NA"),"NA")</f>
        <v>NA</v>
      </c>
      <c r="P17" s="126" t="str">
        <f>IF(P$33&gt;0,IF('Casework Level II'!G17&gt;0,K17/P$33*100000,"NA"),"NA")</f>
        <v>NA</v>
      </c>
      <c r="Q17" s="126" t="str">
        <f>IF(Q$33&gt;0,IF('Casework Level II'!H17&gt;0,L17/Q$33*100000,"NA"),"NA")</f>
        <v>NA</v>
      </c>
      <c r="R17" s="187" t="str">
        <f t="shared" si="1"/>
        <v>NA</v>
      </c>
      <c r="S17" s="187" t="str">
        <f>IF('Casework Level II'!E17&gt;0,IF(B17&gt;0,B17/I17,"NA"),"NA")</f>
        <v>NA</v>
      </c>
      <c r="T17" s="187" t="str">
        <f>IF('Casework Level II'!F17&gt;0,IF(B17&gt;0,B17/J17,"NA"),"NA")</f>
        <v>NA</v>
      </c>
      <c r="U17" s="187" t="str">
        <f>IF('Casework Level II'!G17&gt;0,IF('Expenditures Level II'!$P18&gt;0,B17/K17,"NA"),"NA")</f>
        <v>NA</v>
      </c>
      <c r="V17" s="187" t="str">
        <f>IF('Casework Level II'!H17&gt;0,IF(B17&gt;0,B17/L17,"NA"),"NA")</f>
        <v>NA</v>
      </c>
      <c r="W17" s="183" t="str">
        <f>IF('Casework Level I'!C17&gt;0,C17/G17,"NA")</f>
        <v>NA</v>
      </c>
      <c r="X17" s="126" t="str">
        <f>IF('Casework Level II'!E17&gt;0,IF(H17&gt;0,'Casework Level II'!E17/H17,"NA"),"NA")</f>
        <v>NA</v>
      </c>
      <c r="Y17" s="126" t="str">
        <f>IF('Casework Level II'!F17&gt;0,IF(H17&gt;0,'Casework Level II'!F17/H17,"NA"),"NA")</f>
        <v>NA</v>
      </c>
      <c r="Z17" s="126" t="str">
        <f>IF('Casework Level II'!G17&gt;0,IF(H17&gt;0,'Casework Level II'!G17/H17,"NA"),"NA")</f>
        <v>NA</v>
      </c>
      <c r="AA17" s="126" t="str">
        <f>IF('Casework Level II'!H17&gt;0,IF(H17&gt;0,'Casework Level II'!H17/H17,"NA"),"NA")</f>
        <v>NA</v>
      </c>
      <c r="AB17" s="126" t="str">
        <f>IF('Casework Level II'!F17&gt;0,IF('Casework Level II'!$E17&gt;0,'Casework Level II'!F17/'Casework Level II'!$E17,"NA"),"NA")</f>
        <v>NA</v>
      </c>
      <c r="AC17" s="126" t="str">
        <f>IF('Casework Level II'!G17&gt;0,IF('Casework Level II'!$E17&gt;0,'Casework Level II'!G17/'Casework Level II'!$E17,"NA"),"NA")</f>
        <v>NA</v>
      </c>
      <c r="AD17" s="126" t="str">
        <f>IF('Casework Level II'!H17&gt;0,IF('Casework Level II'!$E17&gt;0,'Casework Level II'!H17/'Casework Level II'!$E17,"NA"),"NA")</f>
        <v>NA</v>
      </c>
      <c r="AE17" s="126" t="str">
        <f>IF('Casework Level II'!G17&gt;0,IF('Casework Level II'!$F17&gt;0,'Casework Level II'!G17/'Casework Level II'!$F17,"NA"),"NA")</f>
        <v>NA</v>
      </c>
      <c r="AF17" s="126" t="str">
        <f>IF('Casework Level II'!H17&gt;0,IF('Casework Level II'!$F17&gt;0,'Casework Level II'!H17/'Casework Level II'!$F17,"NA"),"NA")</f>
        <v>NA</v>
      </c>
      <c r="AG17" s="126" t="str">
        <f t="shared" si="2"/>
        <v>NA</v>
      </c>
      <c r="AH17" s="126" t="str">
        <f>IF(G17&gt;0,IF('Casework Level II'!E17&gt;0,I17/G17,"NA"),"NA")</f>
        <v>NA</v>
      </c>
      <c r="AI17" s="126" t="str">
        <f>IF(G17&gt;0,IF('Casework Level II'!F17&gt;0,J17/G17,"NA"),"NA")</f>
        <v>NA</v>
      </c>
      <c r="AJ17" s="126" t="str">
        <f>IF(G17&gt;0,IF('Casework Level II'!G17&gt;0,K17/G17,"NA"),"NA")</f>
        <v>NA</v>
      </c>
      <c r="AK17" s="126" t="str">
        <f>IF(G17&gt;0,IF('Casework Level II'!H17&gt;0,L17/G17,"NA"),"NA")</f>
        <v>NA</v>
      </c>
      <c r="AL17" s="127" t="str">
        <f t="shared" si="3"/>
        <v>NA</v>
      </c>
      <c r="AM17" s="127" t="str">
        <f t="shared" si="4"/>
        <v>NA</v>
      </c>
      <c r="AN17" s="127" t="str">
        <f t="shared" si="5"/>
        <v>NA</v>
      </c>
      <c r="AO17" s="127" t="str">
        <f t="shared" si="6"/>
        <v>NA</v>
      </c>
      <c r="AP17" s="187" t="str">
        <f t="shared" si="7"/>
        <v>NA</v>
      </c>
      <c r="AQ17" s="187" t="str">
        <f t="shared" si="8"/>
        <v>NA</v>
      </c>
      <c r="AR17" s="187" t="str">
        <f t="shared" si="9"/>
        <v>NA</v>
      </c>
      <c r="AS17" s="187" t="str">
        <f t="shared" si="10"/>
        <v>NA</v>
      </c>
      <c r="AT17" s="187" t="str">
        <f>IF('Casework Level II'!$F17&gt;0,C17/'Casework Level II'!$F17,"NA")</f>
        <v>NA</v>
      </c>
      <c r="AU17" s="187" t="str">
        <f>IF('Casework Level II'!$F17&gt;0,D17/'Casework Level II'!$F17,"NA")</f>
        <v>NA</v>
      </c>
      <c r="AV17" s="187" t="str">
        <f>IF('Casework Level II'!$F17&gt;0,E17/'Casework Level II'!$F17,"NA")</f>
        <v>NA</v>
      </c>
      <c r="AW17" s="187" t="str">
        <f>IF('Casework Level II'!$F17&gt;0,F17/'Casework Level II'!$F17,"NA")</f>
        <v>NA</v>
      </c>
      <c r="AX17" s="128" t="str">
        <f>IF('Casework Level II'!I17&gt;0,'Casework Level II'!I17,"NA")</f>
        <v>NA</v>
      </c>
      <c r="AY17" s="128" t="str">
        <f>IF('Casework Level II'!J17&gt;0,'Casework Level II'!J17,"NA")</f>
        <v>NA</v>
      </c>
      <c r="AZ17" s="127" t="str">
        <f>IF('Casework Level II'!K17&gt;0,'Casework Level II'!L17/'Casework Level II'!K17,"NA")</f>
        <v>NA</v>
      </c>
      <c r="BA17" s="125">
        <f>'Casework Level I'!C17</f>
        <v>0</v>
      </c>
      <c r="BB17" s="125">
        <f t="shared" si="11"/>
        <v>0</v>
      </c>
      <c r="BC17" s="125">
        <f>IF(H17&gt;0,CK17,0)</f>
        <v>0</v>
      </c>
      <c r="BD17" s="250" t="e">
        <f t="shared" si="12"/>
        <v>#DIV/0!</v>
      </c>
      <c r="BE17" s="250" t="e">
        <f t="shared" si="18"/>
        <v>#DIV/0!</v>
      </c>
      <c r="BF17" s="51">
        <f t="shared" si="0"/>
        <v>0</v>
      </c>
      <c r="BG17" s="192">
        <f t="shared" si="14"/>
        <v>0</v>
      </c>
      <c r="BH17" s="203">
        <f>IF(BG17&gt;0,BG17*EXP(9.61428813723394-0.39944143040456*LN(BG17)),0)</f>
        <v>0</v>
      </c>
      <c r="BI17" s="51">
        <f t="shared" si="15"/>
        <v>0</v>
      </c>
      <c r="BJ17" s="201">
        <f t="shared" si="16"/>
        <v>0</v>
      </c>
      <c r="BX17" s="330"/>
      <c r="BY17" s="330"/>
      <c r="BZ17" s="18" t="s">
        <v>506</v>
      </c>
      <c r="CA17" s="336"/>
      <c r="CB17" s="336"/>
      <c r="CC17" s="336"/>
      <c r="CD17" s="336"/>
      <c r="CE17" s="336"/>
      <c r="CF17" s="336"/>
      <c r="CG17" s="336"/>
      <c r="CH17" s="336"/>
      <c r="CI17" s="336"/>
      <c r="CJ17" s="335"/>
      <c r="CK17" s="330">
        <f t="shared" si="17"/>
        <v>5.2032838442586098E-2</v>
      </c>
      <c r="CL17" s="333"/>
      <c r="CM17" s="334">
        <v>-2.955880251207029</v>
      </c>
      <c r="CN17" s="335">
        <v>-2.3086500050853846E-3</v>
      </c>
      <c r="CO17" s="334">
        <v>-2.8997965876267931E-6</v>
      </c>
      <c r="CP17" s="334">
        <v>2.2174392318098789E-3</v>
      </c>
      <c r="CQ17" s="334">
        <v>0.66749602787648599</v>
      </c>
      <c r="CR17" s="335">
        <v>0.26071772338664628</v>
      </c>
      <c r="CS17" s="335"/>
      <c r="CU17" s="336"/>
      <c r="CV17" s="336"/>
      <c r="CW17" s="336"/>
      <c r="CX17" s="336"/>
      <c r="CY17" s="336"/>
      <c r="CZ17" s="336"/>
      <c r="DA17" s="336"/>
    </row>
    <row r="18" spans="1:105" ht="15.75" x14ac:dyDescent="0.25">
      <c r="A18" s="123" t="s">
        <v>507</v>
      </c>
      <c r="B18" s="183">
        <f>IF('Expenditures Level II'!P19&gt;0,'Expenditures Level II'!P19,0)</f>
        <v>0</v>
      </c>
      <c r="C18" s="183">
        <f>IF('Expenditures Level II'!M19&gt;0,'Expenditures Level II'!M19,0)</f>
        <v>0</v>
      </c>
      <c r="D18" s="183">
        <f>IF('Expenditures Level II'!L19&gt;0,'Expenditures Level II'!L19,0)</f>
        <v>0</v>
      </c>
      <c r="E18" s="183">
        <f>IF('Expenditures Level II'!N19&gt;0,'Expenditures Level II'!N19,0)</f>
        <v>0</v>
      </c>
      <c r="F18" s="183">
        <f>IF('Expenditures Level I'!D19&gt;0,B18-C18-D18-E18,0)</f>
        <v>0</v>
      </c>
      <c r="G18" s="125">
        <f>IF('Casework Level II'!T18&gt;0,'Casework Level II'!T18,0)</f>
        <v>0</v>
      </c>
      <c r="H18" s="124">
        <f>'Casework Level II'!B18</f>
        <v>0</v>
      </c>
      <c r="I18" s="124" t="str">
        <f>IF('Casework Level II'!E18&gt;0,'Casework Level II'!E18,"NA")</f>
        <v>NA</v>
      </c>
      <c r="J18" s="124" t="str">
        <f>IF('Casework Level II'!F18&gt;0,'Casework Level II'!F18,"NA")</f>
        <v>NA</v>
      </c>
      <c r="K18" s="124" t="str">
        <f>IF('Casework Level II'!G18&gt;0,'Casework Level II'!G18,"NA")</f>
        <v>NA</v>
      </c>
      <c r="L18" s="124" t="str">
        <f>IF('Casework Level II'!H18&gt;0,'Casework Level II'!H18,"NA")</f>
        <v>NA</v>
      </c>
      <c r="M18" s="126" t="str">
        <f>IF(M$33&gt;0,IF('Casework Level II'!B18&gt;0,H18/M$33*100000,"NA"),"NA")</f>
        <v>NA</v>
      </c>
      <c r="N18" s="126" t="str">
        <f>IF(N$33&gt;0,IF('Casework Level II'!E18&gt;0,I18/N$33*100000,"NA"),"NA")</f>
        <v>NA</v>
      </c>
      <c r="O18" s="126" t="str">
        <f>IF(O$33&gt;0,IF('Casework Level II'!F18&gt;0,J18/O$33*100000,"NA"),"NA")</f>
        <v>NA</v>
      </c>
      <c r="P18" s="126" t="str">
        <f>IF(P$33&gt;0,IF('Casework Level II'!G18&gt;0,K18/P$33*100000,"NA"),"NA")</f>
        <v>NA</v>
      </c>
      <c r="Q18" s="126" t="str">
        <f>IF(Q$33&gt;0,IF('Casework Level II'!H18&gt;0,L18/Q$33*100000,"NA"),"NA")</f>
        <v>NA</v>
      </c>
      <c r="R18" s="187" t="str">
        <f t="shared" si="1"/>
        <v>NA</v>
      </c>
      <c r="S18" s="187" t="str">
        <f>IF('Casework Level II'!E18&gt;0,IF(B18&gt;0,B18/I18,"NA"),"NA")</f>
        <v>NA</v>
      </c>
      <c r="T18" s="187" t="str">
        <f>IF('Casework Level II'!F18&gt;0,IF(B18&gt;0,B18/J18,"NA"),"NA")</f>
        <v>NA</v>
      </c>
      <c r="U18" s="187" t="str">
        <f>IF('Casework Level II'!G18&gt;0,IF('Expenditures Level II'!$P19&gt;0,B18/K18,"NA"),"NA")</f>
        <v>NA</v>
      </c>
      <c r="V18" s="187" t="str">
        <f>IF('Casework Level II'!H18&gt;0,IF(B18&gt;0,B18/L18,"NA"),"NA")</f>
        <v>NA</v>
      </c>
      <c r="W18" s="183" t="str">
        <f>IF('Casework Level I'!C18&gt;0,C18/G18,"NA")</f>
        <v>NA</v>
      </c>
      <c r="X18" s="126" t="str">
        <f>IF('Casework Level II'!E18&gt;0,IF(H18&gt;0,'Casework Level II'!E18/H18,"NA"),"NA")</f>
        <v>NA</v>
      </c>
      <c r="Y18" s="126" t="str">
        <f>IF('Casework Level II'!F18&gt;0,IF(H18&gt;0,'Casework Level II'!F18/H18,"NA"),"NA")</f>
        <v>NA</v>
      </c>
      <c r="Z18" s="126" t="str">
        <f>IF('Casework Level II'!G18&gt;0,IF(H18&gt;0,'Casework Level II'!G18/H18,"NA"),"NA")</f>
        <v>NA</v>
      </c>
      <c r="AA18" s="126" t="str">
        <f>IF('Casework Level II'!H18&gt;0,IF(H18&gt;0,'Casework Level II'!H18/H18,"NA"),"NA")</f>
        <v>NA</v>
      </c>
      <c r="AB18" s="126" t="str">
        <f>IF('Casework Level II'!F18&gt;0,IF('Casework Level II'!$E18&gt;0,'Casework Level II'!F18/'Casework Level II'!$E18,"NA"),"NA")</f>
        <v>NA</v>
      </c>
      <c r="AC18" s="126" t="str">
        <f>IF('Casework Level II'!G18&gt;0,IF('Casework Level II'!$E18&gt;0,'Casework Level II'!G18/'Casework Level II'!$E18,"NA"),"NA")</f>
        <v>NA</v>
      </c>
      <c r="AD18" s="126" t="str">
        <f>IF('Casework Level II'!H18&gt;0,IF('Casework Level II'!$E18&gt;0,'Casework Level II'!H18/'Casework Level II'!$E18,"NA"),"NA")</f>
        <v>NA</v>
      </c>
      <c r="AE18" s="126" t="str">
        <f>IF('Casework Level II'!G18&gt;0,IF('Casework Level II'!$F18&gt;0,'Casework Level II'!G18/'Casework Level II'!$F18,"NA"),"NA")</f>
        <v>NA</v>
      </c>
      <c r="AF18" s="126" t="str">
        <f>IF('Casework Level II'!H18&gt;0,IF('Casework Level II'!$F18&gt;0,'Casework Level II'!H18/'Casework Level II'!$F18,"NA"),"NA")</f>
        <v>NA</v>
      </c>
      <c r="AG18" s="126" t="str">
        <f t="shared" si="2"/>
        <v>NA</v>
      </c>
      <c r="AH18" s="126" t="str">
        <f>IF(G18&gt;0,IF('Casework Level II'!E18&gt;0,I18/G18,"NA"),"NA")</f>
        <v>NA</v>
      </c>
      <c r="AI18" s="126" t="str">
        <f>IF(G18&gt;0,IF('Casework Level II'!F18&gt;0,J18/G18,"NA"),"NA")</f>
        <v>NA</v>
      </c>
      <c r="AJ18" s="126" t="str">
        <f>IF(G18&gt;0,IF('Casework Level II'!G18&gt;0,K18/G18,"NA"),"NA")</f>
        <v>NA</v>
      </c>
      <c r="AK18" s="126" t="str">
        <f>IF(G18&gt;0,IF('Casework Level II'!H18&gt;0,L18/G18,"NA"),"NA")</f>
        <v>NA</v>
      </c>
      <c r="AL18" s="127" t="str">
        <f t="shared" si="3"/>
        <v>NA</v>
      </c>
      <c r="AM18" s="127" t="str">
        <f t="shared" si="4"/>
        <v>NA</v>
      </c>
      <c r="AN18" s="127" t="str">
        <f t="shared" si="5"/>
        <v>NA</v>
      </c>
      <c r="AO18" s="127" t="str">
        <f t="shared" si="6"/>
        <v>NA</v>
      </c>
      <c r="AP18" s="187" t="str">
        <f t="shared" si="7"/>
        <v>NA</v>
      </c>
      <c r="AQ18" s="187" t="str">
        <f t="shared" si="8"/>
        <v>NA</v>
      </c>
      <c r="AR18" s="187" t="str">
        <f t="shared" si="9"/>
        <v>NA</v>
      </c>
      <c r="AS18" s="187" t="str">
        <f t="shared" si="10"/>
        <v>NA</v>
      </c>
      <c r="AT18" s="187" t="str">
        <f>IF('Casework Level II'!$F18&gt;0,C18/'Casework Level II'!$F18,"NA")</f>
        <v>NA</v>
      </c>
      <c r="AU18" s="187" t="str">
        <f>IF('Casework Level II'!$F18&gt;0,D18/'Casework Level II'!$F18,"NA")</f>
        <v>NA</v>
      </c>
      <c r="AV18" s="187" t="str">
        <f>IF('Casework Level II'!$F18&gt;0,E18/'Casework Level II'!$F18,"NA")</f>
        <v>NA</v>
      </c>
      <c r="AW18" s="187" t="str">
        <f>IF('Casework Level II'!$F18&gt;0,F18/'Casework Level II'!$F18,"NA")</f>
        <v>NA</v>
      </c>
      <c r="AX18" s="128" t="str">
        <f>IF('Casework Level II'!I18&gt;0,'Casework Level II'!I18,"NA")</f>
        <v>NA</v>
      </c>
      <c r="AY18" s="128" t="str">
        <f>IF('Casework Level II'!J18&gt;0,'Casework Level II'!J18,"NA")</f>
        <v>NA</v>
      </c>
      <c r="AZ18" s="127" t="str">
        <f>IF('Casework Level II'!K18&gt;0,'Casework Level II'!L18/'Casework Level II'!K18,"NA")</f>
        <v>NA</v>
      </c>
      <c r="BA18" s="125">
        <f>'Casework Level I'!C18</f>
        <v>0</v>
      </c>
      <c r="BB18" s="125">
        <f t="shared" si="11"/>
        <v>0</v>
      </c>
      <c r="BC18" s="125">
        <f>IF(H18&gt;0,BY18,0)</f>
        <v>0</v>
      </c>
      <c r="BD18" s="250" t="e">
        <f t="shared" si="12"/>
        <v>#DIV/0!</v>
      </c>
      <c r="BE18" s="250" t="e">
        <f t="shared" si="18"/>
        <v>#DIV/0!</v>
      </c>
      <c r="BF18" s="51">
        <f t="shared" si="0"/>
        <v>0</v>
      </c>
      <c r="BG18" s="192">
        <f t="shared" si="14"/>
        <v>0</v>
      </c>
      <c r="BH18" s="203">
        <f>IF(BG18&gt;0,BG18*EXP(9.20860138894496-0.155797428357856*LN(BG18)),0)</f>
        <v>0</v>
      </c>
      <c r="BI18" s="51">
        <f t="shared" si="15"/>
        <v>0</v>
      </c>
      <c r="BJ18" s="201">
        <f t="shared" si="16"/>
        <v>0</v>
      </c>
      <c r="BX18" s="330"/>
      <c r="BY18" s="330">
        <f>SUMPRODUCT(CB18:CI18,CB41:CI41)</f>
        <v>0.28624558209399958</v>
      </c>
      <c r="BZ18" s="18" t="s">
        <v>507</v>
      </c>
      <c r="CA18" s="333"/>
      <c r="CB18" s="335">
        <v>0.28624558209399958</v>
      </c>
      <c r="CC18" s="335">
        <v>-0.18154046604825946</v>
      </c>
      <c r="CD18" s="334">
        <v>-2.3823769710922045E-6</v>
      </c>
      <c r="CE18" s="335">
        <v>8.2256322783844365E-4</v>
      </c>
      <c r="CF18" s="334">
        <v>3.7795527644564474E-2</v>
      </c>
      <c r="CG18" s="334">
        <v>-2.9371249130274235E-5</v>
      </c>
      <c r="CH18" s="334">
        <v>1.1156337502752244E-8</v>
      </c>
      <c r="CI18" s="335">
        <v>9.9896325039892528E-2</v>
      </c>
      <c r="CJ18" s="335"/>
      <c r="CK18" s="330"/>
      <c r="CL18" s="336"/>
      <c r="CM18" s="336"/>
      <c r="CN18" s="336"/>
      <c r="CO18" s="336"/>
      <c r="CP18" s="336"/>
      <c r="CQ18" s="336"/>
      <c r="CR18" s="336"/>
      <c r="CS18" s="335"/>
      <c r="CU18" s="336"/>
      <c r="CV18" s="336"/>
      <c r="CW18" s="336"/>
      <c r="CX18" s="336"/>
      <c r="CY18" s="336"/>
      <c r="CZ18" s="336"/>
      <c r="DA18" s="336"/>
    </row>
    <row r="19" spans="1:105" ht="15" customHeight="1" x14ac:dyDescent="0.25">
      <c r="A19" s="123" t="s">
        <v>508</v>
      </c>
      <c r="B19" s="183">
        <f>IF('Expenditures Level II'!P20&gt;0,'Expenditures Level II'!P20,0)</f>
        <v>0</v>
      </c>
      <c r="C19" s="183">
        <f>IF('Expenditures Level II'!M20&gt;0,'Expenditures Level II'!M20,0)</f>
        <v>0</v>
      </c>
      <c r="D19" s="183">
        <f>IF('Expenditures Level II'!L20&gt;0,'Expenditures Level II'!L20,0)</f>
        <v>0</v>
      </c>
      <c r="E19" s="183">
        <f>IF('Expenditures Level II'!N20&gt;0,'Expenditures Level II'!N20,0)</f>
        <v>0</v>
      </c>
      <c r="F19" s="183">
        <f>IF('Expenditures Level I'!D20&gt;0,B19-C19-D19-E19,0)</f>
        <v>0</v>
      </c>
      <c r="G19" s="125">
        <f>IF('Casework Level II'!T19&gt;0,'Casework Level II'!T19,0)</f>
        <v>0</v>
      </c>
      <c r="H19" s="124">
        <f>'Casework Level II'!B19</f>
        <v>0</v>
      </c>
      <c r="I19" s="124" t="str">
        <f>IF('Casework Level II'!E19&gt;0,'Casework Level II'!E19,"NA")</f>
        <v>NA</v>
      </c>
      <c r="J19" s="124" t="str">
        <f>IF('Casework Level II'!F19&gt;0,'Casework Level II'!F19,"NA")</f>
        <v>NA</v>
      </c>
      <c r="K19" s="124" t="str">
        <f>IF('Casework Level II'!G19&gt;0,'Casework Level II'!G19,"NA")</f>
        <v>NA</v>
      </c>
      <c r="L19" s="124" t="str">
        <f>IF('Casework Level II'!H19&gt;0,'Casework Level II'!H19,"NA")</f>
        <v>NA</v>
      </c>
      <c r="M19" s="126" t="str">
        <f>IF(M$33&gt;0,IF('Casework Level II'!B19&gt;0,H19/M$33*100000,"NA"),"NA")</f>
        <v>NA</v>
      </c>
      <c r="N19" s="126" t="str">
        <f>IF(N$33&gt;0,IF('Casework Level II'!E19&gt;0,I19/N$33*100000,"NA"),"NA")</f>
        <v>NA</v>
      </c>
      <c r="O19" s="126" t="str">
        <f>IF(O$33&gt;0,IF('Casework Level II'!F19&gt;0,J19/O$33*100000,"NA"),"NA")</f>
        <v>NA</v>
      </c>
      <c r="P19" s="126" t="str">
        <f>IF(P$33&gt;0,IF('Casework Level II'!G19&gt;0,K19/P$33*100000,"NA"),"NA")</f>
        <v>NA</v>
      </c>
      <c r="Q19" s="126" t="str">
        <f>IF(Q$33&gt;0,IF('Casework Level II'!H19&gt;0,L19/Q$33*100000,"NA"),"NA")</f>
        <v>NA</v>
      </c>
      <c r="R19" s="187" t="str">
        <f t="shared" si="1"/>
        <v>NA</v>
      </c>
      <c r="S19" s="187" t="str">
        <f>IF('Casework Level II'!E19&gt;0,IF(B19&gt;0,B19/I19,"NA"),"NA")</f>
        <v>NA</v>
      </c>
      <c r="T19" s="187" t="str">
        <f>IF('Casework Level II'!F19&gt;0,IF(B19&gt;0,B19/J19,"NA"),"NA")</f>
        <v>NA</v>
      </c>
      <c r="U19" s="187" t="str">
        <f>IF('Casework Level II'!G19&gt;0,IF('Expenditures Level II'!$P20&gt;0,B19/K19,"NA"),"NA")</f>
        <v>NA</v>
      </c>
      <c r="V19" s="187" t="str">
        <f>IF('Casework Level II'!H19&gt;0,IF(B19&gt;0,B19/L19,"NA"),"NA")</f>
        <v>NA</v>
      </c>
      <c r="W19" s="183" t="str">
        <f>IF('Casework Level I'!C19&gt;0,C19/G19,"NA")</f>
        <v>NA</v>
      </c>
      <c r="X19" s="126" t="str">
        <f>IF('Casework Level II'!E19&gt;0,IF(H19&gt;0,'Casework Level II'!E19/H19,"NA"),"NA")</f>
        <v>NA</v>
      </c>
      <c r="Y19" s="126" t="str">
        <f>IF('Casework Level II'!F19&gt;0,IF(H19&gt;0,'Casework Level II'!F19/H19,"NA"),"NA")</f>
        <v>NA</v>
      </c>
      <c r="Z19" s="126" t="str">
        <f>IF('Casework Level II'!G19&gt;0,IF(H19&gt;0,'Casework Level II'!G19/H19,"NA"),"NA")</f>
        <v>NA</v>
      </c>
      <c r="AA19" s="126" t="str">
        <f>IF('Casework Level II'!H19&gt;0,IF(H19&gt;0,'Casework Level II'!H19/H19,"NA"),"NA")</f>
        <v>NA</v>
      </c>
      <c r="AB19" s="126" t="str">
        <f>IF('Casework Level II'!F19&gt;0,IF('Casework Level II'!$E19&gt;0,'Casework Level II'!F19/'Casework Level II'!$E19,"NA"),"NA")</f>
        <v>NA</v>
      </c>
      <c r="AC19" s="126" t="str">
        <f>IF('Casework Level II'!G19&gt;0,IF('Casework Level II'!$E19&gt;0,'Casework Level II'!G19/'Casework Level II'!$E19,"NA"),"NA")</f>
        <v>NA</v>
      </c>
      <c r="AD19" s="126" t="str">
        <f>IF('Casework Level II'!H19&gt;0,IF('Casework Level II'!$E19&gt;0,'Casework Level II'!H19/'Casework Level II'!$E19,"NA"),"NA")</f>
        <v>NA</v>
      </c>
      <c r="AE19" s="126" t="str">
        <f>IF('Casework Level II'!G19&gt;0,IF('Casework Level II'!$F19&gt;0,'Casework Level II'!G19/'Casework Level II'!$F19,"NA"),"NA")</f>
        <v>NA</v>
      </c>
      <c r="AF19" s="126" t="str">
        <f>IF('Casework Level II'!H19&gt;0,IF('Casework Level II'!$F19&gt;0,'Casework Level II'!H19/'Casework Level II'!$F19,"NA"),"NA")</f>
        <v>NA</v>
      </c>
      <c r="AG19" s="126" t="str">
        <f t="shared" si="2"/>
        <v>NA</v>
      </c>
      <c r="AH19" s="126" t="str">
        <f>IF(G19&gt;0,IF('Casework Level II'!E19&gt;0,I19/G19,"NA"),"NA")</f>
        <v>NA</v>
      </c>
      <c r="AI19" s="126" t="str">
        <f>IF(G19&gt;0,IF('Casework Level II'!F19&gt;0,J19/G19,"NA"),"NA")</f>
        <v>NA</v>
      </c>
      <c r="AJ19" s="126" t="str">
        <f>IF(G19&gt;0,IF('Casework Level II'!G19&gt;0,K19/G19,"NA"),"NA")</f>
        <v>NA</v>
      </c>
      <c r="AK19" s="126" t="str">
        <f>IF(G19&gt;0,IF('Casework Level II'!H19&gt;0,L19/G19,"NA"),"NA")</f>
        <v>NA</v>
      </c>
      <c r="AL19" s="127" t="str">
        <f t="shared" si="3"/>
        <v>NA</v>
      </c>
      <c r="AM19" s="127" t="str">
        <f t="shared" si="4"/>
        <v>NA</v>
      </c>
      <c r="AN19" s="127" t="str">
        <f t="shared" si="5"/>
        <v>NA</v>
      </c>
      <c r="AO19" s="127" t="str">
        <f t="shared" si="6"/>
        <v>NA</v>
      </c>
      <c r="AP19" s="187" t="str">
        <f t="shared" si="7"/>
        <v>NA</v>
      </c>
      <c r="AQ19" s="187" t="str">
        <f t="shared" si="8"/>
        <v>NA</v>
      </c>
      <c r="AR19" s="187" t="str">
        <f t="shared" si="9"/>
        <v>NA</v>
      </c>
      <c r="AS19" s="187" t="str">
        <f t="shared" si="10"/>
        <v>NA</v>
      </c>
      <c r="AT19" s="187" t="str">
        <f>IF('Casework Level II'!$F19&gt;0,C19/'Casework Level II'!$F19,"NA")</f>
        <v>NA</v>
      </c>
      <c r="AU19" s="187" t="str">
        <f>IF('Casework Level II'!$F19&gt;0,D19/'Casework Level II'!$F19,"NA")</f>
        <v>NA</v>
      </c>
      <c r="AV19" s="187" t="str">
        <f>IF('Casework Level II'!$F19&gt;0,E19/'Casework Level II'!$F19,"NA")</f>
        <v>NA</v>
      </c>
      <c r="AW19" s="187" t="str">
        <f>IF('Casework Level II'!$F19&gt;0,F19/'Casework Level II'!$F19,"NA")</f>
        <v>NA</v>
      </c>
      <c r="AX19" s="128" t="str">
        <f>IF('Casework Level II'!I19&gt;0,'Casework Level II'!I19,"NA")</f>
        <v>NA</v>
      </c>
      <c r="AY19" s="128" t="str">
        <f>IF('Casework Level II'!J19&gt;0,'Casework Level II'!J19,"NA")</f>
        <v>NA</v>
      </c>
      <c r="AZ19" s="127" t="str">
        <f>IF('Casework Level II'!K19&gt;0,'Casework Level II'!L19/'Casework Level II'!K19,"NA")</f>
        <v>NA</v>
      </c>
      <c r="BA19" s="125">
        <f>'Casework Level I'!C19</f>
        <v>0</v>
      </c>
      <c r="BB19" s="125">
        <f t="shared" si="11"/>
        <v>0</v>
      </c>
      <c r="BC19" s="125">
        <f>IF(H19&gt;0,CK19,0)</f>
        <v>0</v>
      </c>
      <c r="BD19" s="250" t="e">
        <f t="shared" si="12"/>
        <v>#DIV/0!</v>
      </c>
      <c r="BE19" s="250" t="e">
        <f t="shared" si="18"/>
        <v>#DIV/0!</v>
      </c>
      <c r="BF19" s="51">
        <f t="shared" si="0"/>
        <v>0</v>
      </c>
      <c r="BG19" s="192">
        <f t="shared" si="14"/>
        <v>0</v>
      </c>
      <c r="BH19" s="203">
        <f>IF(BG19&gt;0,BG19*(2024.06030603734-0.426949101530574*BG19+0.0000411146137762505*BG19^2),0)</f>
        <v>0</v>
      </c>
      <c r="BI19" s="51">
        <f t="shared" si="15"/>
        <v>0</v>
      </c>
      <c r="BJ19" s="201">
        <f t="shared" si="16"/>
        <v>0</v>
      </c>
      <c r="BX19" s="330"/>
      <c r="BY19" s="330"/>
      <c r="BZ19" s="18" t="s">
        <v>508</v>
      </c>
      <c r="CA19" s="336"/>
      <c r="CB19" s="336"/>
      <c r="CC19" s="336"/>
      <c r="CD19" s="336"/>
      <c r="CE19" s="336"/>
      <c r="CF19" s="336"/>
      <c r="CG19" s="336"/>
      <c r="CH19" s="336"/>
      <c r="CI19" s="336"/>
      <c r="CJ19" s="335"/>
      <c r="CK19" s="330">
        <f t="shared" si="17"/>
        <v>6.5931603364876884E-2</v>
      </c>
      <c r="CL19" s="333"/>
      <c r="CM19" s="334">
        <v>-2.719137386952319</v>
      </c>
      <c r="CN19" s="335">
        <v>-1.2637358269027591E-3</v>
      </c>
      <c r="CO19" s="334">
        <v>-3.8363632941440052E-6</v>
      </c>
      <c r="CP19" s="334">
        <v>4.5003765716733896E-3</v>
      </c>
      <c r="CQ19" s="334">
        <v>0.69532050881894414</v>
      </c>
      <c r="CR19" s="335">
        <v>4.5618122554019785E-2</v>
      </c>
      <c r="CS19" s="335"/>
      <c r="CU19" s="336"/>
      <c r="CV19" s="336"/>
      <c r="CW19" s="336"/>
      <c r="CX19" s="336"/>
      <c r="CY19" s="336"/>
      <c r="CZ19" s="336"/>
      <c r="DA19" s="336"/>
    </row>
    <row r="20" spans="1:105" ht="15.75" x14ac:dyDescent="0.25">
      <c r="A20" s="129" t="s">
        <v>509</v>
      </c>
      <c r="B20" s="183">
        <f>IF('Expenditures Level II'!P21&gt;0,'Expenditures Level II'!P21,0)</f>
        <v>0</v>
      </c>
      <c r="C20" s="183">
        <f>IF('Expenditures Level II'!M21&gt;0,'Expenditures Level II'!M21,0)</f>
        <v>0</v>
      </c>
      <c r="D20" s="183">
        <f>IF('Expenditures Level II'!L21&gt;0,'Expenditures Level II'!L21,0)</f>
        <v>0</v>
      </c>
      <c r="E20" s="183">
        <f>IF('Expenditures Level II'!N21&gt;0,'Expenditures Level II'!N21,0)</f>
        <v>0</v>
      </c>
      <c r="F20" s="183">
        <f>IF('Expenditures Level I'!D21&gt;0,B20-C20-D20-E20,0)</f>
        <v>0</v>
      </c>
      <c r="G20" s="125">
        <f>IF('Casework Level II'!T20&gt;0,'Casework Level II'!T20,0)</f>
        <v>0</v>
      </c>
      <c r="H20" s="124">
        <f>'Casework Level II'!B20</f>
        <v>0</v>
      </c>
      <c r="I20" s="124" t="str">
        <f>IF('Casework Level II'!E20&gt;0,'Casework Level II'!E20,"NA")</f>
        <v>NA</v>
      </c>
      <c r="J20" s="124" t="str">
        <f>IF('Casework Level II'!F20&gt;0,'Casework Level II'!F20,"NA")</f>
        <v>NA</v>
      </c>
      <c r="K20" s="124" t="str">
        <f>IF('Casework Level II'!G20&gt;0,'Casework Level II'!G20,"NA")</f>
        <v>NA</v>
      </c>
      <c r="L20" s="124" t="str">
        <f>IF('Casework Level II'!H20&gt;0,'Casework Level II'!H20,"NA")</f>
        <v>NA</v>
      </c>
      <c r="M20" s="126" t="str">
        <f>IF(M$33&gt;0,IF('Casework Level II'!B20&gt;0,H20/M$33*100000,"NA"),"NA")</f>
        <v>NA</v>
      </c>
      <c r="N20" s="126" t="str">
        <f>IF(N$33&gt;0,IF('Casework Level II'!E20&gt;0,I20/N$33*100000,"NA"),"NA")</f>
        <v>NA</v>
      </c>
      <c r="O20" s="126" t="str">
        <f>IF(O$33&gt;0,IF('Casework Level II'!F20&gt;0,J20/O$33*100000,"NA"),"NA")</f>
        <v>NA</v>
      </c>
      <c r="P20" s="126" t="str">
        <f>IF(P$33&gt;0,IF('Casework Level II'!G20&gt;0,K20/P$33*100000,"NA"),"NA")</f>
        <v>NA</v>
      </c>
      <c r="Q20" s="126" t="str">
        <f>IF(Q$33&gt;0,IF('Casework Level II'!H20&gt;0,L20/Q$33*100000,"NA"),"NA")</f>
        <v>NA</v>
      </c>
      <c r="R20" s="187" t="str">
        <f t="shared" si="1"/>
        <v>NA</v>
      </c>
      <c r="S20" s="187" t="str">
        <f>IF('Casework Level II'!E20&gt;0,IF(B20&gt;0,B20/I20,"NA"),"NA")</f>
        <v>NA</v>
      </c>
      <c r="T20" s="187" t="str">
        <f>IF('Casework Level II'!F20&gt;0,IF(B20&gt;0,B20/J20,"NA"),"NA")</f>
        <v>NA</v>
      </c>
      <c r="U20" s="187" t="str">
        <f>IF('Casework Level II'!G20&gt;0,IF('Expenditures Level II'!$P21&gt;0,B20/K20,"NA"),"NA")</f>
        <v>NA</v>
      </c>
      <c r="V20" s="187" t="str">
        <f>IF('Casework Level II'!H20&gt;0,IF(B20&gt;0,B20/L20,"NA"),"NA")</f>
        <v>NA</v>
      </c>
      <c r="W20" s="183" t="str">
        <f>IF('Casework Level I'!C20&gt;0,C20/G20,"NA")</f>
        <v>NA</v>
      </c>
      <c r="X20" s="126" t="str">
        <f>IF('Casework Level II'!E20&gt;0,IF(H20&gt;0,'Casework Level II'!E20/H20,"NA"),"NA")</f>
        <v>NA</v>
      </c>
      <c r="Y20" s="126" t="str">
        <f>IF('Casework Level II'!F20&gt;0,IF(H20&gt;0,'Casework Level II'!F20/H20,"NA"),"NA")</f>
        <v>NA</v>
      </c>
      <c r="Z20" s="126" t="str">
        <f>IF('Casework Level II'!G20&gt;0,IF(H20&gt;0,'Casework Level II'!G20/H20,"NA"),"NA")</f>
        <v>NA</v>
      </c>
      <c r="AA20" s="126" t="str">
        <f>IF('Casework Level II'!H20&gt;0,IF(H20&gt;0,'Casework Level II'!H20/H20,"NA"),"NA")</f>
        <v>NA</v>
      </c>
      <c r="AB20" s="126" t="str">
        <f>IF('Casework Level II'!F20&gt;0,IF('Casework Level II'!$E20&gt;0,'Casework Level II'!F20/'Casework Level II'!$E20,"NA"),"NA")</f>
        <v>NA</v>
      </c>
      <c r="AC20" s="126" t="str">
        <f>IF('Casework Level II'!G20&gt;0,IF('Casework Level II'!$E20&gt;0,'Casework Level II'!G20/'Casework Level II'!$E20,"NA"),"NA")</f>
        <v>NA</v>
      </c>
      <c r="AD20" s="126" t="str">
        <f>IF('Casework Level II'!H20&gt;0,IF('Casework Level II'!$E20&gt;0,'Casework Level II'!H20/'Casework Level II'!$E20,"NA"),"NA")</f>
        <v>NA</v>
      </c>
      <c r="AE20" s="126" t="str">
        <f>IF('Casework Level II'!G20&gt;0,IF('Casework Level II'!$F20&gt;0,'Casework Level II'!G20/'Casework Level II'!$F20,"NA"),"NA")</f>
        <v>NA</v>
      </c>
      <c r="AF20" s="126" t="str">
        <f>IF('Casework Level II'!H20&gt;0,IF('Casework Level II'!$F20&gt;0,'Casework Level II'!H20/'Casework Level II'!$F20,"NA"),"NA")</f>
        <v>NA</v>
      </c>
      <c r="AG20" s="126" t="str">
        <f t="shared" si="2"/>
        <v>NA</v>
      </c>
      <c r="AH20" s="126" t="str">
        <f>IF(G20&gt;0,IF('Casework Level II'!E20&gt;0,I20/G20,"NA"),"NA")</f>
        <v>NA</v>
      </c>
      <c r="AI20" s="126" t="str">
        <f>IF(G20&gt;0,IF('Casework Level II'!F20&gt;0,J20/G20,"NA"),"NA")</f>
        <v>NA</v>
      </c>
      <c r="AJ20" s="126" t="str">
        <f>IF(G20&gt;0,IF('Casework Level II'!G20&gt;0,K20/G20,"NA"),"NA")</f>
        <v>NA</v>
      </c>
      <c r="AK20" s="126" t="str">
        <f>IF(G20&gt;0,IF('Casework Level II'!H20&gt;0,L20/G20,"NA"),"NA")</f>
        <v>NA</v>
      </c>
      <c r="AL20" s="127" t="str">
        <f t="shared" si="3"/>
        <v>NA</v>
      </c>
      <c r="AM20" s="127" t="str">
        <f t="shared" si="4"/>
        <v>NA</v>
      </c>
      <c r="AN20" s="127" t="str">
        <f t="shared" si="5"/>
        <v>NA</v>
      </c>
      <c r="AO20" s="127" t="str">
        <f t="shared" si="6"/>
        <v>NA</v>
      </c>
      <c r="AP20" s="187" t="str">
        <f t="shared" si="7"/>
        <v>NA</v>
      </c>
      <c r="AQ20" s="187" t="str">
        <f t="shared" si="8"/>
        <v>NA</v>
      </c>
      <c r="AR20" s="187" t="str">
        <f t="shared" si="9"/>
        <v>NA</v>
      </c>
      <c r="AS20" s="187" t="str">
        <f t="shared" si="10"/>
        <v>NA</v>
      </c>
      <c r="AT20" s="187" t="str">
        <f>IF('Casework Level II'!$F20&gt;0,C20/'Casework Level II'!$F20,"NA")</f>
        <v>NA</v>
      </c>
      <c r="AU20" s="187" t="str">
        <f>IF('Casework Level II'!$F20&gt;0,D20/'Casework Level II'!$F20,"NA")</f>
        <v>NA</v>
      </c>
      <c r="AV20" s="187" t="str">
        <f>IF('Casework Level II'!$F20&gt;0,E20/'Casework Level II'!$F20,"NA")</f>
        <v>NA</v>
      </c>
      <c r="AW20" s="187" t="str">
        <f>IF('Casework Level II'!$F20&gt;0,F20/'Casework Level II'!$F20,"NA")</f>
        <v>NA</v>
      </c>
      <c r="AX20" s="128" t="str">
        <f>IF('Casework Level II'!I20&gt;0,'Casework Level II'!I20,"NA")</f>
        <v>NA</v>
      </c>
      <c r="AY20" s="128" t="str">
        <f>IF('Casework Level II'!J20&gt;0,'Casework Level II'!J20,"NA")</f>
        <v>NA</v>
      </c>
      <c r="AZ20" s="127" t="str">
        <f>IF('Casework Level II'!K20&gt;0,'Casework Level II'!L20/'Casework Level II'!K20,"NA")</f>
        <v>NA</v>
      </c>
      <c r="BA20" s="125">
        <f>'Casework Level I'!C20</f>
        <v>0</v>
      </c>
      <c r="BB20" s="125">
        <f t="shared" si="11"/>
        <v>0</v>
      </c>
      <c r="BC20" s="125">
        <f>IF(H20&gt;0,BY20,0)</f>
        <v>0</v>
      </c>
      <c r="BD20" s="250" t="e">
        <f t="shared" si="12"/>
        <v>#DIV/0!</v>
      </c>
      <c r="BE20" s="250" t="e">
        <f t="shared" si="18"/>
        <v>#DIV/0!</v>
      </c>
      <c r="BF20" s="51">
        <f t="shared" si="0"/>
        <v>0</v>
      </c>
      <c r="BG20" s="192">
        <f t="shared" si="14"/>
        <v>0</v>
      </c>
      <c r="BH20" s="203">
        <f>IF(BG20&gt;0,BG20*EXP(9.44585299960352-0.378884482956642*LN(BG20)),0)</f>
        <v>0</v>
      </c>
      <c r="BI20" s="51">
        <f t="shared" si="15"/>
        <v>0</v>
      </c>
      <c r="BJ20" s="201">
        <f t="shared" si="16"/>
        <v>0</v>
      </c>
      <c r="BX20" s="330"/>
      <c r="BY20" s="330">
        <f t="shared" ref="BY20:BY22" si="21">SUMPRODUCT(CB20:CI20,CB43:CI43)</f>
        <v>2.6810548392011349</v>
      </c>
      <c r="BZ20" s="18" t="s">
        <v>509</v>
      </c>
      <c r="CA20" s="333"/>
      <c r="CB20" s="334">
        <v>2.6810548392011349</v>
      </c>
      <c r="CC20" s="334">
        <v>-5.377541307720142E-2</v>
      </c>
      <c r="CD20" s="334">
        <v>-1.8630785829080168E-6</v>
      </c>
      <c r="CE20" s="335">
        <v>-2.7133328161251083E-4</v>
      </c>
      <c r="CF20" s="334">
        <v>6.67863959259965E-3</v>
      </c>
      <c r="CG20" s="334">
        <v>-6.5181581376715618E-7</v>
      </c>
      <c r="CH20" s="334">
        <v>2.1557150928412996E-11</v>
      </c>
      <c r="CI20" s="334">
        <v>0.40963939271173372</v>
      </c>
      <c r="CJ20" s="335"/>
      <c r="CK20" s="330"/>
      <c r="CL20" s="336"/>
      <c r="CM20" s="336"/>
      <c r="CN20" s="336"/>
      <c r="CO20" s="336"/>
      <c r="CP20" s="336"/>
      <c r="CQ20" s="336"/>
      <c r="CR20" s="336"/>
      <c r="CS20" s="335"/>
      <c r="CU20" s="336"/>
      <c r="CV20" s="336"/>
      <c r="CW20" s="336"/>
      <c r="CX20" s="336"/>
      <c r="CY20" s="336"/>
      <c r="CZ20" s="336"/>
      <c r="DA20" s="336"/>
    </row>
    <row r="21" spans="1:105" ht="15.75" x14ac:dyDescent="0.25">
      <c r="A21" s="129" t="s">
        <v>510</v>
      </c>
      <c r="B21" s="183">
        <f>IF('Expenditures Level II'!P22&gt;0,'Expenditures Level II'!P22,0)</f>
        <v>0</v>
      </c>
      <c r="C21" s="183">
        <f>IF('Expenditures Level II'!M22&gt;0,'Expenditures Level II'!M22,0)</f>
        <v>0</v>
      </c>
      <c r="D21" s="183">
        <f>IF('Expenditures Level II'!L22&gt;0,'Expenditures Level II'!L22,0)</f>
        <v>0</v>
      </c>
      <c r="E21" s="183">
        <f>IF('Expenditures Level II'!N22&gt;0,'Expenditures Level II'!N22,0)</f>
        <v>0</v>
      </c>
      <c r="F21" s="183">
        <f>IF('Expenditures Level I'!D22&gt;0,B21-C21-D21-E21,0)</f>
        <v>0</v>
      </c>
      <c r="G21" s="125">
        <f>IF('Casework Level II'!T21&gt;0,'Casework Level II'!T21,0)</f>
        <v>0</v>
      </c>
      <c r="H21" s="124">
        <f>'Casework Level II'!B21</f>
        <v>0</v>
      </c>
      <c r="I21" s="124" t="str">
        <f>IF('Casework Level II'!E21&gt;0,'Casework Level II'!E21,"NA")</f>
        <v>NA</v>
      </c>
      <c r="J21" s="124" t="str">
        <f>IF('Casework Level II'!F21&gt;0,'Casework Level II'!F21,"NA")</f>
        <v>NA</v>
      </c>
      <c r="K21" s="124" t="str">
        <f>IF('Casework Level II'!G21&gt;0,'Casework Level II'!G21,"NA")</f>
        <v>NA</v>
      </c>
      <c r="L21" s="124" t="str">
        <f>IF('Casework Level II'!H21&gt;0,'Casework Level II'!H21,"NA")</f>
        <v>NA</v>
      </c>
      <c r="M21" s="126" t="str">
        <f>IF(M$33&gt;0,IF('Casework Level II'!B21&gt;0,H21/M$33*100000,"NA"),"NA")</f>
        <v>NA</v>
      </c>
      <c r="N21" s="126" t="str">
        <f>IF(N$33&gt;0,IF('Casework Level II'!E21&gt;0,I21/N$33*100000,"NA"),"NA")</f>
        <v>NA</v>
      </c>
      <c r="O21" s="126" t="str">
        <f>IF(O$33&gt;0,IF('Casework Level II'!F21&gt;0,J21/O$33*100000,"NA"),"NA")</f>
        <v>NA</v>
      </c>
      <c r="P21" s="126" t="str">
        <f>IF(P$33&gt;0,IF('Casework Level II'!G21&gt;0,K21/P$33*100000,"NA"),"NA")</f>
        <v>NA</v>
      </c>
      <c r="Q21" s="126" t="str">
        <f>IF(Q$33&gt;0,IF('Casework Level II'!H21&gt;0,L21/Q$33*100000,"NA"),"NA")</f>
        <v>NA</v>
      </c>
      <c r="R21" s="187" t="str">
        <f t="shared" si="1"/>
        <v>NA</v>
      </c>
      <c r="S21" s="187" t="str">
        <f>IF('Casework Level II'!E21&gt;0,IF(B21&gt;0,B21/I21,"NA"),"NA")</f>
        <v>NA</v>
      </c>
      <c r="T21" s="187" t="str">
        <f>IF('Casework Level II'!F21&gt;0,IF(B21&gt;0,B21/J21,"NA"),"NA")</f>
        <v>NA</v>
      </c>
      <c r="U21" s="187" t="str">
        <f>IF('Casework Level II'!G21&gt;0,IF('Expenditures Level II'!$P22&gt;0,B21/K21,"NA"),"NA")</f>
        <v>NA</v>
      </c>
      <c r="V21" s="187" t="str">
        <f>IF('Casework Level II'!H21&gt;0,IF(B21&gt;0,B21/L21,"NA"),"NA")</f>
        <v>NA</v>
      </c>
      <c r="W21" s="183" t="str">
        <f>IF('Casework Level I'!C21&gt;0,C21/G21,"NA")</f>
        <v>NA</v>
      </c>
      <c r="X21" s="126" t="str">
        <f>IF('Casework Level II'!E21&gt;0,IF(H21&gt;0,'Casework Level II'!E21/H21,"NA"),"NA")</f>
        <v>NA</v>
      </c>
      <c r="Y21" s="126" t="str">
        <f>IF('Casework Level II'!F21&gt;0,IF(H21&gt;0,'Casework Level II'!F21/H21,"NA"),"NA")</f>
        <v>NA</v>
      </c>
      <c r="Z21" s="126" t="str">
        <f>IF('Casework Level II'!G21&gt;0,IF(H21&gt;0,'Casework Level II'!G21/H21,"NA"),"NA")</f>
        <v>NA</v>
      </c>
      <c r="AA21" s="126" t="str">
        <f>IF('Casework Level II'!H21&gt;0,IF(H21&gt;0,'Casework Level II'!H21/H21,"NA"),"NA")</f>
        <v>NA</v>
      </c>
      <c r="AB21" s="126" t="str">
        <f>IF('Casework Level II'!F21&gt;0,IF('Casework Level II'!$E21&gt;0,'Casework Level II'!F21/'Casework Level II'!$E21,"NA"),"NA")</f>
        <v>NA</v>
      </c>
      <c r="AC21" s="126" t="str">
        <f>IF('Casework Level II'!G21&gt;0,IF('Casework Level II'!$E21&gt;0,'Casework Level II'!G21/'Casework Level II'!$E21,"NA"),"NA")</f>
        <v>NA</v>
      </c>
      <c r="AD21" s="126" t="str">
        <f>IF('Casework Level II'!H21&gt;0,IF('Casework Level II'!$E21&gt;0,'Casework Level II'!H21/'Casework Level II'!$E21,"NA"),"NA")</f>
        <v>NA</v>
      </c>
      <c r="AE21" s="126" t="str">
        <f>IF('Casework Level II'!G21&gt;0,IF('Casework Level II'!$F21&gt;0,'Casework Level II'!G21/'Casework Level II'!$F21,"NA"),"NA")</f>
        <v>NA</v>
      </c>
      <c r="AF21" s="126" t="str">
        <f>IF('Casework Level II'!H21&gt;0,IF('Casework Level II'!$F21&gt;0,'Casework Level II'!H21/'Casework Level II'!$F21,"NA"),"NA")</f>
        <v>NA</v>
      </c>
      <c r="AG21" s="126" t="str">
        <f t="shared" si="2"/>
        <v>NA</v>
      </c>
      <c r="AH21" s="126" t="str">
        <f>IF(G21&gt;0,IF('Casework Level II'!E21&gt;0,I21/G21,"NA"),"NA")</f>
        <v>NA</v>
      </c>
      <c r="AI21" s="126" t="str">
        <f>IF(G21&gt;0,IF('Casework Level II'!F21&gt;0,J21/G21,"NA"),"NA")</f>
        <v>NA</v>
      </c>
      <c r="AJ21" s="126" t="str">
        <f>IF(G21&gt;0,IF('Casework Level II'!G21&gt;0,K21/G21,"NA"),"NA")</f>
        <v>NA</v>
      </c>
      <c r="AK21" s="126" t="str">
        <f>IF(G21&gt;0,IF('Casework Level II'!H21&gt;0,L21/G21,"NA"),"NA")</f>
        <v>NA</v>
      </c>
      <c r="AL21" s="127" t="str">
        <f t="shared" si="3"/>
        <v>NA</v>
      </c>
      <c r="AM21" s="127" t="str">
        <f t="shared" si="4"/>
        <v>NA</v>
      </c>
      <c r="AN21" s="127" t="str">
        <f t="shared" si="5"/>
        <v>NA</v>
      </c>
      <c r="AO21" s="127" t="str">
        <f t="shared" si="6"/>
        <v>NA</v>
      </c>
      <c r="AP21" s="187" t="str">
        <f t="shared" si="7"/>
        <v>NA</v>
      </c>
      <c r="AQ21" s="187" t="str">
        <f t="shared" si="8"/>
        <v>NA</v>
      </c>
      <c r="AR21" s="187" t="str">
        <f t="shared" si="9"/>
        <v>NA</v>
      </c>
      <c r="AS21" s="187" t="str">
        <f t="shared" si="10"/>
        <v>NA</v>
      </c>
      <c r="AT21" s="187" t="str">
        <f>IF('Casework Level II'!$F21&gt;0,C21/'Casework Level II'!$F21,"NA")</f>
        <v>NA</v>
      </c>
      <c r="AU21" s="187" t="str">
        <f>IF('Casework Level II'!$F21&gt;0,D21/'Casework Level II'!$F21,"NA")</f>
        <v>NA</v>
      </c>
      <c r="AV21" s="187" t="str">
        <f>IF('Casework Level II'!$F21&gt;0,E21/'Casework Level II'!$F21,"NA")</f>
        <v>NA</v>
      </c>
      <c r="AW21" s="187" t="str">
        <f>IF('Casework Level II'!$F21&gt;0,F21/'Casework Level II'!$F21,"NA")</f>
        <v>NA</v>
      </c>
      <c r="AX21" s="128" t="str">
        <f>IF('Casework Level II'!I21&gt;0,'Casework Level II'!I21,"NA")</f>
        <v>NA</v>
      </c>
      <c r="AY21" s="128" t="str">
        <f>IF('Casework Level II'!J21&gt;0,'Casework Level II'!J21,"NA")</f>
        <v>NA</v>
      </c>
      <c r="AZ21" s="127" t="str">
        <f>IF('Casework Level II'!K21&gt;0,'Casework Level II'!L21/'Casework Level II'!K21,"NA")</f>
        <v>NA</v>
      </c>
      <c r="BA21" s="125">
        <f>'Casework Level I'!C21</f>
        <v>0</v>
      </c>
      <c r="BB21" s="125">
        <f t="shared" si="11"/>
        <v>0</v>
      </c>
      <c r="BC21" s="125">
        <f>IF(H21&gt;0,IF(H21&gt;7800,AVERAGE(BY21,CK21,CT21),IF(H21&gt;1650,BY21,CK21)),0)</f>
        <v>0</v>
      </c>
      <c r="BD21" s="250" t="e">
        <f t="shared" si="12"/>
        <v>#DIV/0!</v>
      </c>
      <c r="BE21" s="250" t="e">
        <f t="shared" si="18"/>
        <v>#DIV/0!</v>
      </c>
      <c r="BF21" s="51">
        <f t="shared" si="0"/>
        <v>0</v>
      </c>
      <c r="BG21" s="192">
        <f t="shared" si="14"/>
        <v>0</v>
      </c>
      <c r="BH21" s="203">
        <f>IF(BG21&gt;0,IF(BG21&lt;70,BG21*EXP(7.2714943852985-0.0891928687794965*LN(BG21)),BG21*(1000.93630269401-0.120936784299964*BG21+0.0000124190785408036*BG21^2)),0)</f>
        <v>0</v>
      </c>
      <c r="BI21" s="51">
        <f t="shared" si="15"/>
        <v>0</v>
      </c>
      <c r="BJ21" s="201">
        <f t="shared" si="16"/>
        <v>0</v>
      </c>
      <c r="BX21" s="330"/>
      <c r="BY21" s="330">
        <f t="shared" si="21"/>
        <v>10.65233395150533</v>
      </c>
      <c r="BZ21" s="18" t="s">
        <v>510</v>
      </c>
      <c r="CA21" s="333" t="s">
        <v>891</v>
      </c>
      <c r="CB21" s="334">
        <v>10.65233395150533</v>
      </c>
      <c r="CC21" s="334">
        <v>-8.7334866548572809E-2</v>
      </c>
      <c r="CD21" s="334">
        <v>-5.8722196564293553E-5</v>
      </c>
      <c r="CE21" s="335">
        <v>-3.2665968558025183E-4</v>
      </c>
      <c r="CF21" s="334">
        <v>6.1325797732136736E-3</v>
      </c>
      <c r="CG21" s="334">
        <v>6.191782000827629E-7</v>
      </c>
      <c r="CH21" s="334">
        <v>-8.5329006355585984E-11</v>
      </c>
      <c r="CI21" s="334">
        <v>-3.9190531511053193</v>
      </c>
      <c r="CJ21" s="335"/>
      <c r="CK21" s="330">
        <f t="shared" si="17"/>
        <v>1.443149950184928E-2</v>
      </c>
      <c r="CL21" s="333" t="s">
        <v>892</v>
      </c>
      <c r="CM21" s="334">
        <v>-4.238341996013137</v>
      </c>
      <c r="CN21" s="335">
        <v>-6.3317699827383448E-3</v>
      </c>
      <c r="CO21" s="334">
        <v>-5.3079787663921374E-6</v>
      </c>
      <c r="CP21" s="334">
        <v>2.2639432473896216E-4</v>
      </c>
      <c r="CQ21" s="334">
        <v>0.9933910167293355</v>
      </c>
      <c r="CR21" s="335">
        <v>-0.22230327567706293</v>
      </c>
      <c r="CS21" s="335"/>
      <c r="CT21" s="330">
        <f>SUMPRODUCT(CV21:DA21,CV44:DA44)</f>
        <v>-40.313694471894323</v>
      </c>
      <c r="CU21" s="338" t="s">
        <v>893</v>
      </c>
      <c r="CV21" s="335">
        <v>-40.313694471894323</v>
      </c>
      <c r="CW21" s="335">
        <v>-0.10631495788352947</v>
      </c>
      <c r="CX21" s="335">
        <v>-1.0404687027647238E-5</v>
      </c>
      <c r="CY21" s="335">
        <v>3.7576273255453554E-3</v>
      </c>
      <c r="CZ21" s="335">
        <v>8.2065402826441449</v>
      </c>
      <c r="DA21" s="335">
        <v>1.9462984566224546</v>
      </c>
    </row>
    <row r="22" spans="1:105" ht="15.75" x14ac:dyDescent="0.25">
      <c r="A22" s="123" t="s">
        <v>666</v>
      </c>
      <c r="B22" s="183">
        <f>IF('Expenditures Level II'!P23&gt;0,'Expenditures Level II'!P23,0)</f>
        <v>0</v>
      </c>
      <c r="C22" s="183">
        <f>IF('Expenditures Level II'!M23&gt;0,'Expenditures Level II'!M23,0)</f>
        <v>0</v>
      </c>
      <c r="D22" s="183">
        <f>IF('Expenditures Level II'!L23&gt;0,'Expenditures Level II'!L23,0)</f>
        <v>0</v>
      </c>
      <c r="E22" s="183">
        <f>IF('Expenditures Level II'!N23&gt;0,'Expenditures Level II'!N23,0)</f>
        <v>0</v>
      </c>
      <c r="F22" s="183">
        <f>IF('Expenditures Level I'!D23&gt;0,B22-C22-D22-E22,0)</f>
        <v>0</v>
      </c>
      <c r="G22" s="125">
        <f>IF('Casework Level II'!T22&gt;0,'Casework Level II'!T22,0)</f>
        <v>0</v>
      </c>
      <c r="H22" s="124">
        <f>'Casework Level II'!B22</f>
        <v>0</v>
      </c>
      <c r="I22" s="124" t="str">
        <f>IF('Casework Level II'!E22&gt;0,'Casework Level II'!E22,"NA")</f>
        <v>NA</v>
      </c>
      <c r="J22" s="124" t="str">
        <f>IF('Casework Level II'!F22&gt;0,'Casework Level II'!F22,"NA")</f>
        <v>NA</v>
      </c>
      <c r="K22" s="124" t="str">
        <f>IF('Casework Level II'!G22&gt;0,'Casework Level II'!G22,"NA")</f>
        <v>NA</v>
      </c>
      <c r="L22" s="124" t="str">
        <f>IF('Casework Level II'!H22&gt;0,'Casework Level II'!H22,"NA")</f>
        <v>NA</v>
      </c>
      <c r="M22" s="126" t="str">
        <f>IF(M$33&gt;0,IF('Casework Level II'!B22&gt;0,H22/M$33*100000,"NA"),"NA")</f>
        <v>NA</v>
      </c>
      <c r="N22" s="126" t="str">
        <f>IF(N$33&gt;0,IF('Casework Level II'!E22&gt;0,I22/N$33*100000,"NA"),"NA")</f>
        <v>NA</v>
      </c>
      <c r="O22" s="126" t="str">
        <f>IF(O$33&gt;0,IF('Casework Level II'!F22&gt;0,J22/O$33*100000,"NA"),"NA")</f>
        <v>NA</v>
      </c>
      <c r="P22" s="126" t="str">
        <f>IF(P$33&gt;0,IF('Casework Level II'!G22&gt;0,K22/P$33*100000,"NA"),"NA")</f>
        <v>NA</v>
      </c>
      <c r="Q22" s="126" t="str">
        <f>IF(Q$33&gt;0,IF('Casework Level II'!H22&gt;0,L22/Q$33*100000,"NA"),"NA")</f>
        <v>NA</v>
      </c>
      <c r="R22" s="187" t="str">
        <f t="shared" si="1"/>
        <v>NA</v>
      </c>
      <c r="S22" s="187" t="str">
        <f>IF('Casework Level II'!E22&gt;0,IF(B22&gt;0,B22/I22,"NA"),"NA")</f>
        <v>NA</v>
      </c>
      <c r="T22" s="187" t="str">
        <f>IF('Casework Level II'!F22&gt;0,IF(B22&gt;0,B22/J22,"NA"),"NA")</f>
        <v>NA</v>
      </c>
      <c r="U22" s="187" t="str">
        <f>IF('Casework Level II'!G22&gt;0,IF('Expenditures Level II'!$P23&gt;0,B22/K22,"NA"),"NA")</f>
        <v>NA</v>
      </c>
      <c r="V22" s="187" t="str">
        <f>IF('Casework Level II'!H22&gt;0,IF(B22&gt;0,B22/L22,"NA"),"NA")</f>
        <v>NA</v>
      </c>
      <c r="W22" s="183" t="str">
        <f>IF('Casework Level I'!C22&gt;0,C22/G22,"NA")</f>
        <v>NA</v>
      </c>
      <c r="X22" s="126" t="str">
        <f>IF('Casework Level II'!E22&gt;0,IF(H22&gt;0,'Casework Level II'!E22/H22,"NA"),"NA")</f>
        <v>NA</v>
      </c>
      <c r="Y22" s="126" t="str">
        <f>IF('Casework Level II'!F22&gt;0,IF(H22&gt;0,'Casework Level II'!F22/H22,"NA"),"NA")</f>
        <v>NA</v>
      </c>
      <c r="Z22" s="126" t="str">
        <f>IF('Casework Level II'!G22&gt;0,IF(H22&gt;0,'Casework Level II'!G22/H22,"NA"),"NA")</f>
        <v>NA</v>
      </c>
      <c r="AA22" s="126" t="str">
        <f>IF('Casework Level II'!H22&gt;0,IF(H22&gt;0,'Casework Level II'!H22/H22,"NA"),"NA")</f>
        <v>NA</v>
      </c>
      <c r="AB22" s="126" t="str">
        <f>IF('Casework Level II'!F22&gt;0,IF('Casework Level II'!$E22&gt;0,'Casework Level II'!F22/'Casework Level II'!$E22,"NA"),"NA")</f>
        <v>NA</v>
      </c>
      <c r="AC22" s="126" t="str">
        <f>IF('Casework Level II'!G22&gt;0,IF('Casework Level II'!$E22&gt;0,'Casework Level II'!G22/'Casework Level II'!$E22,"NA"),"NA")</f>
        <v>NA</v>
      </c>
      <c r="AD22" s="126" t="str">
        <f>IF('Casework Level II'!H22&gt;0,IF('Casework Level II'!$E22&gt;0,'Casework Level II'!H22/'Casework Level II'!$E22,"NA"),"NA")</f>
        <v>NA</v>
      </c>
      <c r="AE22" s="126" t="str">
        <f>IF('Casework Level II'!G22&gt;0,IF('Casework Level II'!$F22&gt;0,'Casework Level II'!G22/'Casework Level II'!$F22,"NA"),"NA")</f>
        <v>NA</v>
      </c>
      <c r="AF22" s="126" t="str">
        <f>IF('Casework Level II'!H22&gt;0,IF('Casework Level II'!$F22&gt;0,'Casework Level II'!H22/'Casework Level II'!$F22,"NA"),"NA")</f>
        <v>NA</v>
      </c>
      <c r="AG22" s="126" t="str">
        <f t="shared" si="2"/>
        <v>NA</v>
      </c>
      <c r="AH22" s="126" t="str">
        <f>IF(G22&gt;0,IF('Casework Level II'!E22&gt;0,I22/G22,"NA"),"NA")</f>
        <v>NA</v>
      </c>
      <c r="AI22" s="126" t="str">
        <f>IF(G22&gt;0,IF('Casework Level II'!F22&gt;0,J22/G22,"NA"),"NA")</f>
        <v>NA</v>
      </c>
      <c r="AJ22" s="126" t="str">
        <f>IF(G22&gt;0,IF('Casework Level II'!G22&gt;0,K22/G22,"NA"),"NA")</f>
        <v>NA</v>
      </c>
      <c r="AK22" s="126" t="str">
        <f>IF(G22&gt;0,IF('Casework Level II'!H22&gt;0,L22/G22,"NA"),"NA")</f>
        <v>NA</v>
      </c>
      <c r="AL22" s="127" t="str">
        <f t="shared" si="3"/>
        <v>NA</v>
      </c>
      <c r="AM22" s="127" t="str">
        <f t="shared" si="4"/>
        <v>NA</v>
      </c>
      <c r="AN22" s="127" t="str">
        <f t="shared" si="5"/>
        <v>NA</v>
      </c>
      <c r="AO22" s="127" t="str">
        <f t="shared" si="6"/>
        <v>NA</v>
      </c>
      <c r="AP22" s="187" t="str">
        <f t="shared" si="7"/>
        <v>NA</v>
      </c>
      <c r="AQ22" s="187" t="str">
        <f t="shared" si="8"/>
        <v>NA</v>
      </c>
      <c r="AR22" s="187" t="str">
        <f t="shared" si="9"/>
        <v>NA</v>
      </c>
      <c r="AS22" s="187" t="str">
        <f t="shared" si="10"/>
        <v>NA</v>
      </c>
      <c r="AT22" s="187" t="str">
        <f>IF('Casework Level II'!$F22&gt;0,C22/'Casework Level II'!$F22,"NA")</f>
        <v>NA</v>
      </c>
      <c r="AU22" s="187" t="str">
        <f>IF('Casework Level II'!$F22&gt;0,D22/'Casework Level II'!$F22,"NA")</f>
        <v>NA</v>
      </c>
      <c r="AV22" s="187" t="str">
        <f>IF('Casework Level II'!$F22&gt;0,E22/'Casework Level II'!$F22,"NA")</f>
        <v>NA</v>
      </c>
      <c r="AW22" s="187" t="str">
        <f>IF('Casework Level II'!$F22&gt;0,F22/'Casework Level II'!$F22,"NA")</f>
        <v>NA</v>
      </c>
      <c r="AX22" s="128" t="str">
        <f>IF('Casework Level II'!I22&gt;0,'Casework Level II'!I22,"NA")</f>
        <v>NA</v>
      </c>
      <c r="AY22" s="128" t="str">
        <f>IF('Casework Level II'!J22&gt;0,'Casework Level II'!J22,"NA")</f>
        <v>NA</v>
      </c>
      <c r="AZ22" s="127" t="str">
        <f>IF('Casework Level II'!K22&gt;0,'Casework Level II'!L22/'Casework Level II'!K22,"NA")</f>
        <v>NA</v>
      </c>
      <c r="BA22" s="125">
        <f>'Casework Level I'!C22</f>
        <v>0</v>
      </c>
      <c r="BB22" s="125">
        <f t="shared" si="11"/>
        <v>0</v>
      </c>
      <c r="BC22" s="125">
        <f>IF(H22&gt;0,IF(H22&gt;745,G22,BY22),0)</f>
        <v>0</v>
      </c>
      <c r="BD22" s="250" t="e">
        <f t="shared" si="12"/>
        <v>#DIV/0!</v>
      </c>
      <c r="BE22" s="250" t="e">
        <f t="shared" si="18"/>
        <v>#DIV/0!</v>
      </c>
      <c r="BF22" s="51">
        <f t="shared" si="0"/>
        <v>0</v>
      </c>
      <c r="BG22" s="192">
        <f t="shared" si="14"/>
        <v>0</v>
      </c>
      <c r="BH22" s="203">
        <f>IF(BG22&gt;0,BG22*EXP(9.81445039390837-0.285558487500953*LN(BG22)),0)</f>
        <v>0</v>
      </c>
      <c r="BI22" s="51">
        <f t="shared" si="15"/>
        <v>0</v>
      </c>
      <c r="BJ22" s="201">
        <f t="shared" si="16"/>
        <v>0</v>
      </c>
      <c r="BX22" s="330"/>
      <c r="BY22" s="330">
        <f t="shared" si="21"/>
        <v>1.2537944185168943</v>
      </c>
      <c r="BZ22" s="18" t="s">
        <v>666</v>
      </c>
      <c r="CA22" s="333" t="s">
        <v>894</v>
      </c>
      <c r="CB22" s="334">
        <v>1.2537944185168943</v>
      </c>
      <c r="CC22" s="334">
        <v>-0.35313502415814252</v>
      </c>
      <c r="CD22" s="334">
        <v>-7.2917800756967168E-6</v>
      </c>
      <c r="CE22" s="335">
        <v>3.4994405644152835E-3</v>
      </c>
      <c r="CF22" s="334">
        <v>3.2958662025162976E-2</v>
      </c>
      <c r="CG22" s="334">
        <v>2.2341435372049815E-5</v>
      </c>
      <c r="CH22" s="334">
        <v>-3.9802507682499703E-8</v>
      </c>
      <c r="CI22" s="334">
        <v>-0.41455660421918988</v>
      </c>
      <c r="CJ22" s="335"/>
      <c r="CK22" s="330"/>
      <c r="CL22" s="333"/>
      <c r="CM22" s="334"/>
      <c r="CN22" s="335"/>
      <c r="CO22" s="334"/>
      <c r="CP22" s="334"/>
      <c r="CQ22" s="334"/>
      <c r="CR22" s="335"/>
      <c r="CS22" s="335"/>
      <c r="CU22" s="338"/>
      <c r="CV22" s="335"/>
      <c r="CW22" s="335"/>
      <c r="CX22" s="335"/>
      <c r="CY22" s="335"/>
      <c r="CZ22" s="335"/>
      <c r="DA22" s="335"/>
    </row>
    <row r="23" spans="1:105" ht="15.75" x14ac:dyDescent="0.25">
      <c r="A23" s="123" t="s">
        <v>667</v>
      </c>
      <c r="R23" s="188"/>
      <c r="S23" s="188"/>
      <c r="T23" s="188"/>
      <c r="U23" s="188"/>
      <c r="V23" s="188"/>
      <c r="X23" s="56"/>
      <c r="Y23" s="56"/>
      <c r="Z23" s="56"/>
      <c r="AA23" s="56"/>
      <c r="AB23" s="56"/>
      <c r="AC23" s="56"/>
      <c r="AD23" s="56"/>
      <c r="AE23" s="56"/>
      <c r="AF23" s="56"/>
      <c r="AG23" s="56"/>
      <c r="AH23" s="56"/>
      <c r="AI23" s="56"/>
      <c r="AJ23" s="56"/>
      <c r="AK23" s="56"/>
      <c r="BA23" s="125">
        <f>'Casework Level I'!C23</f>
        <v>0</v>
      </c>
      <c r="BB23" s="249"/>
      <c r="BD23" s="125">
        <f>BC24-BA24</f>
        <v>0</v>
      </c>
      <c r="BE23" s="250">
        <f>BA23-BD23</f>
        <v>0</v>
      </c>
      <c r="BF23" s="51">
        <f>SUM(BF2:BF22)</f>
        <v>0</v>
      </c>
      <c r="BG23" s="192" t="s">
        <v>668</v>
      </c>
      <c r="BH23" s="51">
        <f>SUM(BH2:BH22)</f>
        <v>0</v>
      </c>
      <c r="BI23" s="51">
        <f>SUM(BI2:BI22)</f>
        <v>0</v>
      </c>
      <c r="BJ23" s="201" t="e">
        <f>BI23/BH23</f>
        <v>#DIV/0!</v>
      </c>
      <c r="BY23" s="330"/>
    </row>
    <row r="24" spans="1:105" ht="15.75" x14ac:dyDescent="0.2">
      <c r="A24" s="129" t="s">
        <v>513</v>
      </c>
      <c r="B24" s="131"/>
      <c r="C24" s="131"/>
      <c r="D24" s="131"/>
      <c r="E24" s="131"/>
      <c r="F24" s="131"/>
      <c r="G24" s="130"/>
      <c r="H24" s="130"/>
      <c r="I24" s="130"/>
      <c r="J24" s="130"/>
      <c r="K24" s="130"/>
      <c r="L24" s="130"/>
      <c r="M24" s="130"/>
      <c r="N24" s="130"/>
      <c r="O24" s="130"/>
      <c r="P24" s="130"/>
      <c r="Q24" s="130"/>
      <c r="R24" s="189"/>
      <c r="S24" s="189"/>
      <c r="T24" s="189"/>
      <c r="U24" s="189"/>
      <c r="V24" s="189"/>
      <c r="W24" s="131"/>
      <c r="X24" s="131"/>
      <c r="Y24" s="131"/>
      <c r="Z24" s="131"/>
      <c r="AA24" s="131"/>
      <c r="AB24" s="131"/>
      <c r="AC24" s="131"/>
      <c r="AD24" s="131"/>
      <c r="AE24" s="131"/>
      <c r="AF24" s="131"/>
      <c r="AG24" s="131"/>
      <c r="AH24" s="131"/>
      <c r="AI24" s="131"/>
      <c r="AJ24" s="131"/>
      <c r="AK24" s="131"/>
      <c r="AL24" s="132"/>
      <c r="AM24" s="130"/>
      <c r="AN24" s="130"/>
      <c r="AO24" s="130"/>
      <c r="AP24" s="130"/>
      <c r="AQ24" s="130"/>
      <c r="AR24" s="130"/>
      <c r="AS24" s="130"/>
      <c r="AT24" s="130"/>
      <c r="AU24" s="130"/>
      <c r="AV24" s="130"/>
      <c r="AW24" s="130"/>
      <c r="AX24" s="130"/>
      <c r="AY24" s="130"/>
      <c r="AZ24" s="130"/>
      <c r="BA24" s="125">
        <f t="shared" ref="BA24" si="22">SUM(BA2:BA23)</f>
        <v>0</v>
      </c>
      <c r="BB24" s="125">
        <f>SUM(BB2:BB23)</f>
        <v>0</v>
      </c>
      <c r="BC24" s="125">
        <f>SUM(BC2:BC22)</f>
        <v>0</v>
      </c>
      <c r="BD24" s="125" t="e">
        <f>SUM(BD2:BD22)</f>
        <v>#DIV/0!</v>
      </c>
      <c r="BE24" s="250" t="e">
        <f>SUM(BE2:BE23)</f>
        <v>#DIV/0!</v>
      </c>
      <c r="BG24" s="18" t="s">
        <v>669</v>
      </c>
      <c r="BH24" s="51">
        <f>B33</f>
        <v>0</v>
      </c>
      <c r="BI24" s="51">
        <f>MAX(0,BF23-BH23)</f>
        <v>0</v>
      </c>
      <c r="BJ24" s="193" t="e">
        <f>MAX(0,1-BJ23)</f>
        <v>#DIV/0!</v>
      </c>
      <c r="BK24" s="18" t="s">
        <v>670</v>
      </c>
      <c r="BY24" s="330"/>
    </row>
    <row r="25" spans="1:105" x14ac:dyDescent="0.2">
      <c r="A25" s="124" t="str">
        <f>IF('Casework Level I'!A25&gt;0,'Casework Level I'!A25," ")</f>
        <v xml:space="preserve"> </v>
      </c>
      <c r="B25" s="183">
        <f>IF('Expenditures Level II'!P26&gt;0,'Expenditures Level II'!P26,0)</f>
        <v>0</v>
      </c>
      <c r="C25" s="183">
        <f>IF('Expenditures Level II'!M26&gt;0,'Expenditures Level II'!M26,0)</f>
        <v>0</v>
      </c>
      <c r="D25" s="183">
        <f>IF('Expenditures Level II'!L26&gt;0,'Expenditures Level II'!L26,0)</f>
        <v>0</v>
      </c>
      <c r="E25" s="183">
        <f>IF('Expenditures Level II'!N26&gt;0,'Expenditures Level II'!N26,0)</f>
        <v>0</v>
      </c>
      <c r="F25" s="183">
        <f>IF('Expenditures Level I'!D26&gt;0,B25-C25-D25-E25,0)</f>
        <v>0</v>
      </c>
      <c r="G25" s="125">
        <f>IF('Casework Level II'!T25&gt;0,'Casework Level II'!T25,0)</f>
        <v>0</v>
      </c>
      <c r="H25" s="124">
        <f>'Casework Level II'!B25</f>
        <v>0</v>
      </c>
      <c r="I25" s="124" t="str">
        <f>IF('Casework Level II'!E25&gt;0,'Casework Level II'!E25,"NA")</f>
        <v>NA</v>
      </c>
      <c r="J25" s="124" t="str">
        <f>IF('Casework Level II'!F25&gt;0,'Casework Level II'!F25,"NA")</f>
        <v>NA</v>
      </c>
      <c r="K25" s="124" t="str">
        <f>IF('Casework Level II'!G25&gt;0,'Casework Level II'!G25,"NA")</f>
        <v>NA</v>
      </c>
      <c r="L25" s="124" t="str">
        <f>IF('Casework Level II'!H25&gt;0,'Casework Level II'!H25,"NA")</f>
        <v>NA</v>
      </c>
      <c r="M25" s="126" t="str">
        <f>IF(M$33&gt;0,IF('Casework Level II'!B25&gt;0,H25/M$33*100000,"NA"),"NA")</f>
        <v>NA</v>
      </c>
      <c r="N25" s="126" t="str">
        <f>IF(N$33&gt;0,IF('Casework Level II'!E25&gt;0,I25/N$33*100000,"NA"),"NA")</f>
        <v>NA</v>
      </c>
      <c r="O25" s="126" t="str">
        <f>IF(O$33&gt;0,IF('Casework Level II'!F25&gt;0,J25/O$33*100000,"NA"),"NA")</f>
        <v>NA</v>
      </c>
      <c r="P25" s="126" t="str">
        <f>IF(P$33&gt;0,IF('Casework Level II'!G25&gt;0,K25/P$33*100000,"NA"),"NA")</f>
        <v>NA</v>
      </c>
      <c r="Q25" s="126" t="str">
        <f>IF(Q$33&gt;0,IF('Casework Level II'!H25&gt;0,L25/Q$33*100000,"NA"),"NA")</f>
        <v>NA</v>
      </c>
      <c r="R25" s="187" t="str">
        <f t="shared" ref="R25:R31" si="23">IF(H25&gt;0,IF(B25&gt;0,B25/H25,"NA"),"NA")</f>
        <v>NA</v>
      </c>
      <c r="S25" s="187" t="str">
        <f>IF('Casework Level II'!E25&gt;0,IF(B25&gt;0,B25/I25,"NA"),"NA")</f>
        <v>NA</v>
      </c>
      <c r="T25" s="187" t="str">
        <f>IF('Casework Level II'!F25&gt;0,IF(B25&gt;0,B25/J25,"NA"),"NA")</f>
        <v>NA</v>
      </c>
      <c r="U25" s="187" t="str">
        <f>IF('Casework Level II'!G25&gt;0,IF('Expenditures Level II'!$P26&gt;0,B25/K25,"NA"),"NA")</f>
        <v>NA</v>
      </c>
      <c r="V25" s="187" t="str">
        <f>IF('Casework Level II'!H25&gt;0,IF(B25&gt;0,B25/L25,"NA"),"NA")</f>
        <v>NA</v>
      </c>
      <c r="W25" s="183" t="str">
        <f>IF('Casework Level I'!C25&gt;0,C25/G25,"NA")</f>
        <v>NA</v>
      </c>
      <c r="X25" s="126" t="str">
        <f>IF('Casework Level II'!E25&gt;0,IF(H25&gt;0,'Casework Level II'!E25/H25,"NA"),"NA")</f>
        <v>NA</v>
      </c>
      <c r="Y25" s="126" t="str">
        <f>IF('Casework Level II'!F25&gt;0,IF(H25&gt;0,'Casework Level II'!F25/H25,"NA"),"NA")</f>
        <v>NA</v>
      </c>
      <c r="Z25" s="126" t="str">
        <f>IF('Casework Level II'!G25&gt;0,IF(H25&gt;0,'Casework Level II'!G25/H25,"NA"),"NA")</f>
        <v>NA</v>
      </c>
      <c r="AA25" s="126" t="str">
        <f>IF('Casework Level II'!H25&gt;0,IF(H25&gt;0,'Casework Level II'!H25/H25,"NA"),"NA")</f>
        <v>NA</v>
      </c>
      <c r="AB25" s="126" t="str">
        <f>IF('Casework Level II'!F25&gt;0,IF('Casework Level II'!$E25&gt;0,'Casework Level II'!F25/'Casework Level II'!$E25,"NA"),"NA")</f>
        <v>NA</v>
      </c>
      <c r="AC25" s="126" t="str">
        <f>IF('Casework Level II'!G25&gt;0,IF('Casework Level II'!$E25&gt;0,'Casework Level II'!G25/'Casework Level II'!$E25,"NA"),"NA")</f>
        <v>NA</v>
      </c>
      <c r="AD25" s="126" t="str">
        <f>IF('Casework Level II'!H25&gt;0,IF('Casework Level II'!$E25&gt;0,'Casework Level II'!H25/'Casework Level II'!$E25,"NA"),"NA")</f>
        <v>NA</v>
      </c>
      <c r="AE25" s="126" t="str">
        <f>IF('Casework Level II'!G25&gt;0,IF('Casework Level II'!$F25&gt;0,'Casework Level II'!G25/'Casework Level II'!$F25,"NA"),"NA")</f>
        <v>NA</v>
      </c>
      <c r="AF25" s="126" t="str">
        <f>IF('Casework Level II'!H25&gt;0,IF('Casework Level II'!$F25&gt;0,'Casework Level II'!H25/'Casework Level II'!$F25,"NA"),"NA")</f>
        <v>NA</v>
      </c>
      <c r="AG25" s="126" t="str">
        <f t="shared" ref="AG25:AG31" si="24">IF(G25&gt;0,IF(H25&gt;0,H25/G25,"NA"),"NA")</f>
        <v>NA</v>
      </c>
      <c r="AH25" s="126" t="str">
        <f>IF(G25&gt;0,IF('Casework Level II'!E25&gt;0,I25/G25,"NA"),"NA")</f>
        <v>NA</v>
      </c>
      <c r="AI25" s="126" t="str">
        <f>IF(G25&gt;0,IF('Casework Level II'!F25&gt;0,J25/G25,"NA"),"NA")</f>
        <v>NA</v>
      </c>
      <c r="AJ25" s="126" t="str">
        <f>IF(G25&gt;0,IF('Casework Level II'!G25&gt;0,K25/G25,"NA"),"NA")</f>
        <v>NA</v>
      </c>
      <c r="AK25" s="126" t="str">
        <f>IF(G25&gt;0,IF('Casework Level II'!H25&gt;0,L25/G25,"NA"),"NA")</f>
        <v>NA</v>
      </c>
      <c r="AL25" s="127" t="str">
        <f t="shared" ref="AL25:AL31" si="25">IF(B25&gt;0,C25/B25,"NA")</f>
        <v>NA</v>
      </c>
      <c r="AM25" s="127" t="str">
        <f t="shared" ref="AM25:AM31" si="26">IF(B25&gt;0,D25/B25,"NA")</f>
        <v>NA</v>
      </c>
      <c r="AN25" s="127" t="str">
        <f t="shared" ref="AN25:AN31" si="27">IF(B25&gt;0,E25/B25,"NA")</f>
        <v>NA</v>
      </c>
      <c r="AO25" s="127" t="str">
        <f t="shared" ref="AO25:AO31" si="28">IF(B25&gt;0,F25/B25,"NA")</f>
        <v>NA</v>
      </c>
      <c r="AP25" s="187" t="str">
        <f t="shared" ref="AP25:AP31" si="29">IF($H25&gt;0,C25/$H25,"NA")</f>
        <v>NA</v>
      </c>
      <c r="AQ25" s="187" t="str">
        <f t="shared" ref="AQ25:AQ31" si="30">IF($H25&gt;0,D25/$H25,"NA")</f>
        <v>NA</v>
      </c>
      <c r="AR25" s="187" t="str">
        <f t="shared" ref="AR25:AR31" si="31">IF($H25&gt;0,E25/$H25,"NA")</f>
        <v>NA</v>
      </c>
      <c r="AS25" s="187" t="str">
        <f t="shared" ref="AS25:AS31" si="32">IF($H25&gt;0,F25/$H25,"NA")</f>
        <v>NA</v>
      </c>
      <c r="AT25" s="187" t="str">
        <f>IF('Casework Level II'!$F25&gt;0,C25/'Casework Level II'!$F25,"NA")</f>
        <v>NA</v>
      </c>
      <c r="AU25" s="187" t="str">
        <f>IF('Casework Level II'!$F25&gt;0,D25/'Casework Level II'!$F25,"NA")</f>
        <v>NA</v>
      </c>
      <c r="AV25" s="187" t="str">
        <f>IF('Casework Level II'!$F25&gt;0,E25/'Casework Level II'!$F25,"NA")</f>
        <v>NA</v>
      </c>
      <c r="AW25" s="187" t="str">
        <f>IF('Casework Level II'!$F25&gt;0,F25/'Casework Level II'!$F25,"NA")</f>
        <v>NA</v>
      </c>
      <c r="AX25" s="128" t="str">
        <f>IF('Casework Level II'!I25&gt;0,'Casework Level II'!I25,"NA")</f>
        <v>NA</v>
      </c>
      <c r="AY25" s="128" t="str">
        <f>IF('Casework Level II'!J25&gt;0,'Casework Level II'!J25,"NA")</f>
        <v>NA</v>
      </c>
      <c r="AZ25" s="127" t="str">
        <f>IF('Casework Level II'!K25&gt;0,'Casework Level II'!L25/'Casework Level II'!K25,"NA")</f>
        <v>NA</v>
      </c>
      <c r="BA25" s="125">
        <f>'[1]Casework Level I'!C25</f>
        <v>0</v>
      </c>
      <c r="BB25" s="125">
        <f t="shared" ref="BB25:BB31" si="33">G25-BA25</f>
        <v>0</v>
      </c>
      <c r="BC25" s="248"/>
      <c r="BD25"/>
      <c r="BH25" s="201" t="e">
        <f>IF(BH23&gt;BF23,1,MAX(0,1-BH24/BH23))</f>
        <v>#DIV/0!</v>
      </c>
      <c r="BI25" s="204">
        <f>IF(BI24&gt;0,1-BI24/BH23,1)</f>
        <v>1</v>
      </c>
      <c r="BJ25" s="193" t="e">
        <f>MIN(1,BH23/BF23)</f>
        <v>#DIV/0!</v>
      </c>
      <c r="BK25" s="18" t="s">
        <v>671</v>
      </c>
      <c r="BY25" s="330"/>
      <c r="BZ25" s="18" t="s">
        <v>491</v>
      </c>
      <c r="CB25" s="57">
        <v>1</v>
      </c>
      <c r="CC25" s="50">
        <f>IF($H2&gt;0,$M2,0)</f>
        <v>0</v>
      </c>
      <c r="CD25" s="51">
        <f>IF($H2&gt;0,$W2,0)</f>
        <v>0</v>
      </c>
      <c r="CE25" s="341">
        <f>IF($H2&gt;0,$AR2+$AS2,0)</f>
        <v>0</v>
      </c>
      <c r="CF25" s="59">
        <f>H2</f>
        <v>0</v>
      </c>
      <c r="CG25" s="59">
        <f>CF25^2</f>
        <v>0</v>
      </c>
      <c r="CH25" s="59">
        <f>CF25^3</f>
        <v>0</v>
      </c>
      <c r="CI25" s="280">
        <f>'[1]Open Me First'!$C$8+'[1]Open Me First'!$E$8</f>
        <v>0</v>
      </c>
      <c r="CJ25" s="57"/>
      <c r="CK25" s="57"/>
      <c r="CL25" s="57"/>
      <c r="CM25" s="57">
        <v>1</v>
      </c>
      <c r="CN25" s="50">
        <f>IF($H2&gt;0,$M2,0)</f>
        <v>0</v>
      </c>
      <c r="CO25" s="51">
        <f>IF($H2&gt;0,$W2,0)</f>
        <v>0</v>
      </c>
      <c r="CP25" s="341">
        <f>IF($H2&gt;0,$AR2+$AS2,0)</f>
        <v>0</v>
      </c>
      <c r="CQ25" s="57">
        <f>IF($H2&gt;0,LN($H2),0)</f>
        <v>0</v>
      </c>
      <c r="CR25" s="280">
        <f>'[1]Open Me First'!$C$8+'[1]Open Me First'!$E$8</f>
        <v>0</v>
      </c>
    </row>
    <row r="26" spans="1:105" x14ac:dyDescent="0.2">
      <c r="A26" s="124" t="str">
        <f>IF('Casework Level I'!A26&gt;0,'Casework Level I'!A26," ")</f>
        <v xml:space="preserve"> </v>
      </c>
      <c r="B26" s="183">
        <f>IF('Expenditures Level II'!P27&gt;0,'Expenditures Level II'!P27,0)</f>
        <v>0</v>
      </c>
      <c r="C26" s="183">
        <f>IF('Expenditures Level II'!M27&gt;0,'Expenditures Level II'!M27,0)</f>
        <v>0</v>
      </c>
      <c r="D26" s="183">
        <f>IF('Expenditures Level II'!L27&gt;0,'Expenditures Level II'!L27,0)</f>
        <v>0</v>
      </c>
      <c r="E26" s="183">
        <f>IF('Expenditures Level II'!N27&gt;0,'Expenditures Level II'!N27,0)</f>
        <v>0</v>
      </c>
      <c r="F26" s="183">
        <f>IF('Expenditures Level I'!D27&gt;0,B26-C26-D26-E26,0)</f>
        <v>0</v>
      </c>
      <c r="G26" s="125">
        <f>IF('Casework Level II'!T26&gt;0,'Casework Level II'!T26,0)</f>
        <v>0</v>
      </c>
      <c r="H26" s="124">
        <f>'Casework Level II'!B26</f>
        <v>0</v>
      </c>
      <c r="I26" s="124" t="str">
        <f>IF('Casework Level II'!E26&gt;0,'Casework Level II'!E26,"NA")</f>
        <v>NA</v>
      </c>
      <c r="J26" s="124" t="str">
        <f>IF('Casework Level II'!F26&gt;0,'Casework Level II'!F26,"NA")</f>
        <v>NA</v>
      </c>
      <c r="K26" s="124" t="str">
        <f>IF('Casework Level II'!G26&gt;0,'Casework Level II'!G26,"NA")</f>
        <v>NA</v>
      </c>
      <c r="L26" s="124" t="str">
        <f>IF('Casework Level II'!H26&gt;0,'Casework Level II'!H26,"NA")</f>
        <v>NA</v>
      </c>
      <c r="M26" s="126" t="str">
        <f>IF(M$33&gt;0,IF('Casework Level II'!B26&gt;0,H26/M$33*100000,"NA"),"NA")</f>
        <v>NA</v>
      </c>
      <c r="N26" s="126" t="str">
        <f>IF(N$33&gt;0,IF('Casework Level II'!E26&gt;0,I26/N$33*100000,"NA"),"NA")</f>
        <v>NA</v>
      </c>
      <c r="O26" s="126" t="str">
        <f>IF(O$33&gt;0,IF('Casework Level II'!F26&gt;0,J26/O$33*100000,"NA"),"NA")</f>
        <v>NA</v>
      </c>
      <c r="P26" s="126" t="str">
        <f>IF(P$33&gt;0,IF('Casework Level II'!G26&gt;0,K26/P$33*100000,"NA"),"NA")</f>
        <v>NA</v>
      </c>
      <c r="Q26" s="126" t="str">
        <f>IF(Q$33&gt;0,IF('Casework Level II'!H26&gt;0,L26/Q$33*100000,"NA"),"NA")</f>
        <v>NA</v>
      </c>
      <c r="R26" s="187" t="str">
        <f t="shared" si="23"/>
        <v>NA</v>
      </c>
      <c r="S26" s="187" t="str">
        <f>IF('Casework Level II'!E26&gt;0,IF(B26&gt;0,B26/I26,"NA"),"NA")</f>
        <v>NA</v>
      </c>
      <c r="T26" s="187" t="str">
        <f>IF('Casework Level II'!F26&gt;0,IF(B26&gt;0,B26/J26,"NA"),"NA")</f>
        <v>NA</v>
      </c>
      <c r="U26" s="187" t="str">
        <f>IF('Casework Level II'!G26&gt;0,IF('Expenditures Level II'!$P27&gt;0,B26/K26,"NA"),"NA")</f>
        <v>NA</v>
      </c>
      <c r="V26" s="187" t="str">
        <f>IF('Casework Level II'!H26&gt;0,IF(B26&gt;0,B26/L26,"NA"),"NA")</f>
        <v>NA</v>
      </c>
      <c r="W26" s="183" t="str">
        <f>IF('Casework Level I'!C26&gt;0,C26/G26,"NA")</f>
        <v>NA</v>
      </c>
      <c r="X26" s="126" t="str">
        <f>IF('Casework Level II'!E26&gt;0,IF(H26&gt;0,'Casework Level II'!E26/H26,"NA"),"NA")</f>
        <v>NA</v>
      </c>
      <c r="Y26" s="126" t="str">
        <f>IF('Casework Level II'!F26&gt;0,IF(H26&gt;0,'Casework Level II'!F26/H26,"NA"),"NA")</f>
        <v>NA</v>
      </c>
      <c r="Z26" s="126" t="str">
        <f>IF('Casework Level II'!G26&gt;0,IF(H26&gt;0,'Casework Level II'!G26/H26,"NA"),"NA")</f>
        <v>NA</v>
      </c>
      <c r="AA26" s="126" t="str">
        <f>IF('Casework Level II'!H26&gt;0,IF(H26&gt;0,'Casework Level II'!H26/H26,"NA"),"NA")</f>
        <v>NA</v>
      </c>
      <c r="AB26" s="126" t="str">
        <f>IF('Casework Level II'!F26&gt;0,IF('Casework Level II'!$E26&gt;0,'Casework Level II'!F26/'Casework Level II'!$E26,"NA"),"NA")</f>
        <v>NA</v>
      </c>
      <c r="AC26" s="126" t="str">
        <f>IF('Casework Level II'!G26&gt;0,IF('Casework Level II'!$E26&gt;0,'Casework Level II'!G26/'Casework Level II'!$E26,"NA"),"NA")</f>
        <v>NA</v>
      </c>
      <c r="AD26" s="126" t="str">
        <f>IF('Casework Level II'!H26&gt;0,IF('Casework Level II'!$E26&gt;0,'Casework Level II'!H26/'Casework Level II'!$E26,"NA"),"NA")</f>
        <v>NA</v>
      </c>
      <c r="AE26" s="126" t="str">
        <f>IF('Casework Level II'!G26&gt;0,IF('Casework Level II'!$F26&gt;0,'Casework Level II'!G26/'Casework Level II'!$F26,"NA"),"NA")</f>
        <v>NA</v>
      </c>
      <c r="AF26" s="126" t="str">
        <f>IF('Casework Level II'!H26&gt;0,IF('Casework Level II'!$F26&gt;0,'Casework Level II'!H26/'Casework Level II'!$F26,"NA"),"NA")</f>
        <v>NA</v>
      </c>
      <c r="AG26" s="126" t="str">
        <f t="shared" si="24"/>
        <v>NA</v>
      </c>
      <c r="AH26" s="126" t="str">
        <f>IF(G26&gt;0,IF('Casework Level II'!E26&gt;0,I26/G26,"NA"),"NA")</f>
        <v>NA</v>
      </c>
      <c r="AI26" s="126" t="str">
        <f>IF(G26&gt;0,IF('Casework Level II'!F26&gt;0,J26/G26,"NA"),"NA")</f>
        <v>NA</v>
      </c>
      <c r="AJ26" s="126" t="str">
        <f>IF(G26&gt;0,IF('Casework Level II'!G26&gt;0,K26/G26,"NA"),"NA")</f>
        <v>NA</v>
      </c>
      <c r="AK26" s="126" t="str">
        <f>IF(G26&gt;0,IF('Casework Level II'!H26&gt;0,L26/G26,"NA"),"NA")</f>
        <v>NA</v>
      </c>
      <c r="AL26" s="127" t="str">
        <f t="shared" si="25"/>
        <v>NA</v>
      </c>
      <c r="AM26" s="127" t="str">
        <f t="shared" si="26"/>
        <v>NA</v>
      </c>
      <c r="AN26" s="127" t="str">
        <f t="shared" si="27"/>
        <v>NA</v>
      </c>
      <c r="AO26" s="127" t="str">
        <f t="shared" si="28"/>
        <v>NA</v>
      </c>
      <c r="AP26" s="187" t="str">
        <f t="shared" si="29"/>
        <v>NA</v>
      </c>
      <c r="AQ26" s="187" t="str">
        <f t="shared" si="30"/>
        <v>NA</v>
      </c>
      <c r="AR26" s="187" t="str">
        <f t="shared" si="31"/>
        <v>NA</v>
      </c>
      <c r="AS26" s="187" t="str">
        <f t="shared" si="32"/>
        <v>NA</v>
      </c>
      <c r="AT26" s="187" t="str">
        <f>IF('Casework Level II'!$F26&gt;0,C26/'Casework Level II'!$F26,"NA")</f>
        <v>NA</v>
      </c>
      <c r="AU26" s="187" t="str">
        <f>IF('Casework Level II'!$F26&gt;0,D26/'Casework Level II'!$F26,"NA")</f>
        <v>NA</v>
      </c>
      <c r="AV26" s="187" t="str">
        <f>IF('Casework Level II'!$F26&gt;0,E26/'Casework Level II'!$F26,"NA")</f>
        <v>NA</v>
      </c>
      <c r="AW26" s="187" t="str">
        <f>IF('Casework Level II'!$F26&gt;0,F26/'Casework Level II'!$F26,"NA")</f>
        <v>NA</v>
      </c>
      <c r="AX26" s="128" t="str">
        <f>IF('Casework Level II'!I26&gt;0,'Casework Level II'!I26,"NA")</f>
        <v>NA</v>
      </c>
      <c r="AY26" s="128" t="str">
        <f>IF('Casework Level II'!J26&gt;0,'Casework Level II'!J26,"NA")</f>
        <v>NA</v>
      </c>
      <c r="AZ26" s="127" t="str">
        <f>IF('Casework Level II'!K26&gt;0,'Casework Level II'!L26/'Casework Level II'!K26,"NA")</f>
        <v>NA</v>
      </c>
      <c r="BA26" s="125">
        <f>'[1]Casework Level I'!C26</f>
        <v>0</v>
      </c>
      <c r="BB26" s="125">
        <f t="shared" si="33"/>
        <v>0</v>
      </c>
      <c r="BC26" s="248"/>
      <c r="BD26"/>
      <c r="BJ26" s="193" t="e">
        <f>AVERAGE(BJ24:BJ25)</f>
        <v>#DIV/0!</v>
      </c>
      <c r="BY26" s="330"/>
      <c r="BZ26" s="18" t="s">
        <v>492</v>
      </c>
      <c r="CB26" s="57">
        <v>1</v>
      </c>
      <c r="CC26" s="50">
        <f>IF(H3&gt;0,M3,0)</f>
        <v>0</v>
      </c>
      <c r="CD26" s="51">
        <f>IF(H3&gt;0,W3,0)</f>
        <v>0</v>
      </c>
      <c r="CE26" s="341">
        <f t="shared" ref="CE26:CE45" si="34">IF($H3&gt;0,$AR3+$AS3,0)</f>
        <v>0</v>
      </c>
      <c r="CF26" s="59">
        <f>H3</f>
        <v>0</v>
      </c>
      <c r="CG26" s="59">
        <f>CF26^2</f>
        <v>0</v>
      </c>
      <c r="CH26" s="59">
        <f>CF26^3</f>
        <v>0</v>
      </c>
      <c r="CI26" s="280">
        <f>'[1]Open Me First'!C$8+'[1]Open Me First'!E$8</f>
        <v>0</v>
      </c>
      <c r="CJ26" s="57"/>
      <c r="CK26" s="57"/>
      <c r="CL26" s="57"/>
      <c r="CM26" s="57">
        <v>1</v>
      </c>
      <c r="CN26" s="50">
        <f t="shared" ref="CN26:CN44" si="35">IF($H3&gt;0,$M3,0)</f>
        <v>0</v>
      </c>
      <c r="CO26" s="51">
        <f t="shared" ref="CO26:CO44" si="36">IF($H3&gt;0,$W3,0)</f>
        <v>0</v>
      </c>
      <c r="CP26" s="341">
        <f t="shared" ref="CP26:CP44" si="37">IF($H3&gt;0,$AR3+$AS3,0)</f>
        <v>0</v>
      </c>
      <c r="CQ26" s="57">
        <f t="shared" ref="CQ26:CQ44" si="38">IF($H3&gt;0,LN($H3),0)</f>
        <v>0</v>
      </c>
      <c r="CR26" s="280">
        <f>'[1]Open Me First'!$C$8+'[1]Open Me First'!$E$8</f>
        <v>0</v>
      </c>
      <c r="CV26" s="57">
        <v>1</v>
      </c>
      <c r="CW26" s="50">
        <f t="shared" ref="CW26" si="39">IF($H3&gt;0,$M3,0)</f>
        <v>0</v>
      </c>
      <c r="CX26" s="51">
        <f t="shared" ref="CX26" si="40">IF($H3&gt;0,$W3,0)</f>
        <v>0</v>
      </c>
      <c r="CY26" s="341">
        <f>IF($H3&gt;0,$AR3+$AS3,0)</f>
        <v>0</v>
      </c>
      <c r="CZ26" s="57">
        <f t="shared" ref="CZ26" si="41">IF($H3&gt;0,LN($H3),0)</f>
        <v>0</v>
      </c>
      <c r="DA26" s="280">
        <f>'[1]Open Me First'!$C$8+'[1]Open Me First'!$E$8</f>
        <v>0</v>
      </c>
    </row>
    <row r="27" spans="1:105" x14ac:dyDescent="0.2">
      <c r="A27" s="124" t="str">
        <f>IF('Casework Level I'!A27&gt;0,'Casework Level I'!A27," ")</f>
        <v xml:space="preserve"> </v>
      </c>
      <c r="B27" s="183">
        <f>IF('Expenditures Level II'!P28&gt;0,'Expenditures Level II'!P28,0)</f>
        <v>0</v>
      </c>
      <c r="C27" s="183">
        <f>IF('Expenditures Level II'!M28&gt;0,'Expenditures Level II'!M28,0)</f>
        <v>0</v>
      </c>
      <c r="D27" s="183">
        <f>IF('Expenditures Level II'!L28&gt;0,'Expenditures Level II'!L28,0)</f>
        <v>0</v>
      </c>
      <c r="E27" s="183">
        <f>IF('Expenditures Level II'!N28&gt;0,'Expenditures Level II'!N28,0)</f>
        <v>0</v>
      </c>
      <c r="F27" s="183">
        <f>IF('Expenditures Level I'!D28&gt;0,B27-C27-D27-E27,0)</f>
        <v>0</v>
      </c>
      <c r="G27" s="125">
        <f>IF('Casework Level II'!T27&gt;0,'Casework Level II'!T27,0)</f>
        <v>0</v>
      </c>
      <c r="H27" s="124">
        <f>'Casework Level II'!B27</f>
        <v>0</v>
      </c>
      <c r="I27" s="124" t="str">
        <f>IF('Casework Level II'!E27&gt;0,'Casework Level II'!E27,"NA")</f>
        <v>NA</v>
      </c>
      <c r="J27" s="124" t="str">
        <f>IF('Casework Level II'!F27&gt;0,'Casework Level II'!F27,"NA")</f>
        <v>NA</v>
      </c>
      <c r="K27" s="124" t="str">
        <f>IF('Casework Level II'!G27&gt;0,'Casework Level II'!G27,"NA")</f>
        <v>NA</v>
      </c>
      <c r="L27" s="124" t="str">
        <f>IF('Casework Level II'!H27&gt;0,'Casework Level II'!H27,"NA")</f>
        <v>NA</v>
      </c>
      <c r="M27" s="126" t="str">
        <f>IF(M$33&gt;0,IF('Casework Level II'!B27&gt;0,H27/M$33*100000,"NA"),"NA")</f>
        <v>NA</v>
      </c>
      <c r="N27" s="126" t="str">
        <f>IF(N$33&gt;0,IF('Casework Level II'!E27&gt;0,I27/N$33*100000,"NA"),"NA")</f>
        <v>NA</v>
      </c>
      <c r="O27" s="126" t="str">
        <f>IF(O$33&gt;0,IF('Casework Level II'!F27&gt;0,J27/O$33*100000,"NA"),"NA")</f>
        <v>NA</v>
      </c>
      <c r="P27" s="126" t="str">
        <f>IF(P$33&gt;0,IF('Casework Level II'!G27&gt;0,K27/P$33*100000,"NA"),"NA")</f>
        <v>NA</v>
      </c>
      <c r="Q27" s="126" t="str">
        <f>IF(Q$33&gt;0,IF('Casework Level II'!H27&gt;0,L27/Q$33*100000,"NA"),"NA")</f>
        <v>NA</v>
      </c>
      <c r="R27" s="187" t="str">
        <f t="shared" si="23"/>
        <v>NA</v>
      </c>
      <c r="S27" s="187" t="str">
        <f>IF('Casework Level II'!E27&gt;0,IF(B27&gt;0,B27/I27,"NA"),"NA")</f>
        <v>NA</v>
      </c>
      <c r="T27" s="187" t="str">
        <f>IF('Casework Level II'!F27&gt;0,IF(B27&gt;0,B27/J27,"NA"),"NA")</f>
        <v>NA</v>
      </c>
      <c r="U27" s="187" t="str">
        <f>IF('Casework Level II'!G27&gt;0,IF('Expenditures Level II'!$P28&gt;0,B27/K27,"NA"),"NA")</f>
        <v>NA</v>
      </c>
      <c r="V27" s="187" t="str">
        <f>IF('Casework Level II'!H27&gt;0,IF(B27&gt;0,B27/L27,"NA"),"NA")</f>
        <v>NA</v>
      </c>
      <c r="W27" s="183" t="str">
        <f>IF('Casework Level I'!C27&gt;0,C27/G27,"NA")</f>
        <v>NA</v>
      </c>
      <c r="X27" s="126" t="str">
        <f>IF('Casework Level II'!E27&gt;0,IF(H27&gt;0,'Casework Level II'!E27/H27,"NA"),"NA")</f>
        <v>NA</v>
      </c>
      <c r="Y27" s="126" t="str">
        <f>IF('Casework Level II'!F27&gt;0,IF(H27&gt;0,'Casework Level II'!F27/H27,"NA"),"NA")</f>
        <v>NA</v>
      </c>
      <c r="Z27" s="126" t="str">
        <f>IF('Casework Level II'!G27&gt;0,IF(H27&gt;0,'Casework Level II'!G27/H27,"NA"),"NA")</f>
        <v>NA</v>
      </c>
      <c r="AA27" s="126" t="str">
        <f>IF('Casework Level II'!H27&gt;0,IF(H27&gt;0,'Casework Level II'!H27/H27,"NA"),"NA")</f>
        <v>NA</v>
      </c>
      <c r="AB27" s="126" t="str">
        <f>IF('Casework Level II'!F27&gt;0,IF('Casework Level II'!$E27&gt;0,'Casework Level II'!F27/'Casework Level II'!$E27,"NA"),"NA")</f>
        <v>NA</v>
      </c>
      <c r="AC27" s="126" t="str">
        <f>IF('Casework Level II'!G27&gt;0,IF('Casework Level II'!$E27&gt;0,'Casework Level II'!G27/'Casework Level II'!$E27,"NA"),"NA")</f>
        <v>NA</v>
      </c>
      <c r="AD27" s="126" t="str">
        <f>IF('Casework Level II'!H27&gt;0,IF('Casework Level II'!$E27&gt;0,'Casework Level II'!H27/'Casework Level II'!$E27,"NA"),"NA")</f>
        <v>NA</v>
      </c>
      <c r="AE27" s="126" t="str">
        <f>IF('Casework Level II'!G27&gt;0,IF('Casework Level II'!$F27&gt;0,'Casework Level II'!G27/'Casework Level II'!$F27,"NA"),"NA")</f>
        <v>NA</v>
      </c>
      <c r="AF27" s="126" t="str">
        <f>IF('Casework Level II'!H27&gt;0,IF('Casework Level II'!$F27&gt;0,'Casework Level II'!H27/'Casework Level II'!$F27,"NA"),"NA")</f>
        <v>NA</v>
      </c>
      <c r="AG27" s="126" t="str">
        <f t="shared" si="24"/>
        <v>NA</v>
      </c>
      <c r="AH27" s="126" t="str">
        <f>IF(G27&gt;0,IF('Casework Level II'!E27&gt;0,I27/G27,"NA"),"NA")</f>
        <v>NA</v>
      </c>
      <c r="AI27" s="126" t="str">
        <f>IF(G27&gt;0,IF('Casework Level II'!F27&gt;0,J27/G27,"NA"),"NA")</f>
        <v>NA</v>
      </c>
      <c r="AJ27" s="126" t="str">
        <f>IF(G27&gt;0,IF('Casework Level II'!G27&gt;0,K27/G27,"NA"),"NA")</f>
        <v>NA</v>
      </c>
      <c r="AK27" s="126" t="str">
        <f>IF(G27&gt;0,IF('Casework Level II'!H27&gt;0,L27/G27,"NA"),"NA")</f>
        <v>NA</v>
      </c>
      <c r="AL27" s="127" t="str">
        <f t="shared" si="25"/>
        <v>NA</v>
      </c>
      <c r="AM27" s="127" t="str">
        <f t="shared" si="26"/>
        <v>NA</v>
      </c>
      <c r="AN27" s="127" t="str">
        <f t="shared" si="27"/>
        <v>NA</v>
      </c>
      <c r="AO27" s="127" t="str">
        <f t="shared" si="28"/>
        <v>NA</v>
      </c>
      <c r="AP27" s="187" t="str">
        <f t="shared" si="29"/>
        <v>NA</v>
      </c>
      <c r="AQ27" s="187" t="str">
        <f t="shared" si="30"/>
        <v>NA</v>
      </c>
      <c r="AR27" s="187" t="str">
        <f t="shared" si="31"/>
        <v>NA</v>
      </c>
      <c r="AS27" s="187" t="str">
        <f t="shared" si="32"/>
        <v>NA</v>
      </c>
      <c r="AT27" s="187" t="str">
        <f>IF('Casework Level II'!$F27&gt;0,C27/'Casework Level II'!$F27,"NA")</f>
        <v>NA</v>
      </c>
      <c r="AU27" s="187" t="str">
        <f>IF('Casework Level II'!$F27&gt;0,D27/'Casework Level II'!$F27,"NA")</f>
        <v>NA</v>
      </c>
      <c r="AV27" s="187" t="str">
        <f>IF('Casework Level II'!$F27&gt;0,E27/'Casework Level II'!$F27,"NA")</f>
        <v>NA</v>
      </c>
      <c r="AW27" s="187" t="str">
        <f>IF('Casework Level II'!$F27&gt;0,F27/'Casework Level II'!$F27,"NA")</f>
        <v>NA</v>
      </c>
      <c r="AX27" s="128" t="str">
        <f>IF('Casework Level II'!I27&gt;0,'Casework Level II'!I27,"NA")</f>
        <v>NA</v>
      </c>
      <c r="AY27" s="128" t="str">
        <f>IF('Casework Level II'!J27&gt;0,'Casework Level II'!J27,"NA")</f>
        <v>NA</v>
      </c>
      <c r="AZ27" s="127" t="str">
        <f>IF('Casework Level II'!K27&gt;0,'Casework Level II'!L27/'Casework Level II'!K27,"NA")</f>
        <v>NA</v>
      </c>
      <c r="BA27" s="125">
        <f>'[1]Casework Level I'!C27</f>
        <v>0</v>
      </c>
      <c r="BB27" s="125">
        <f t="shared" si="33"/>
        <v>0</v>
      </c>
      <c r="BC27" s="248"/>
      <c r="BD27"/>
      <c r="BY27" s="330"/>
      <c r="BZ27" s="18" t="s">
        <v>663</v>
      </c>
      <c r="CB27" s="57"/>
      <c r="CC27" s="50"/>
      <c r="CD27" s="51"/>
      <c r="CE27" s="341"/>
      <c r="CF27" s="59"/>
      <c r="CG27" s="59"/>
      <c r="CH27" s="59"/>
      <c r="CI27" s="280"/>
      <c r="CJ27" s="57"/>
      <c r="CK27" s="57"/>
      <c r="CL27" s="57"/>
      <c r="CM27" s="57">
        <v>1</v>
      </c>
      <c r="CN27" s="50">
        <f t="shared" si="35"/>
        <v>0</v>
      </c>
      <c r="CO27" s="51">
        <f t="shared" si="36"/>
        <v>0</v>
      </c>
      <c r="CP27" s="341">
        <f t="shared" si="37"/>
        <v>0</v>
      </c>
      <c r="CQ27" s="57">
        <f t="shared" si="38"/>
        <v>0</v>
      </c>
      <c r="CR27" s="280">
        <f>'[1]Open Me First'!$C$8+'[1]Open Me First'!$E$8</f>
        <v>0</v>
      </c>
    </row>
    <row r="28" spans="1:105" x14ac:dyDescent="0.2">
      <c r="A28" s="124" t="str">
        <f>IF('Casework Level I'!A28&gt;0,'Casework Level I'!A28," ")</f>
        <v xml:space="preserve"> </v>
      </c>
      <c r="B28" s="183">
        <f>IF('Expenditures Level II'!P29&gt;0,'Expenditures Level II'!P29,0)</f>
        <v>0</v>
      </c>
      <c r="C28" s="183">
        <f>IF('Expenditures Level II'!M29&gt;0,'Expenditures Level II'!M29,0)</f>
        <v>0</v>
      </c>
      <c r="D28" s="183">
        <f>IF('Expenditures Level II'!L29&gt;0,'Expenditures Level II'!L29,0)</f>
        <v>0</v>
      </c>
      <c r="E28" s="183">
        <f>IF('Expenditures Level II'!N29&gt;0,'Expenditures Level II'!N29,0)</f>
        <v>0</v>
      </c>
      <c r="F28" s="183">
        <f>IF('Expenditures Level I'!D29&gt;0,B28-C28-D28-E28,0)</f>
        <v>0</v>
      </c>
      <c r="G28" s="125">
        <f>IF('Casework Level II'!T28&gt;0,'Casework Level II'!T28,0)</f>
        <v>0</v>
      </c>
      <c r="H28" s="124">
        <f>'Casework Level II'!B28</f>
        <v>0</v>
      </c>
      <c r="I28" s="124" t="str">
        <f>IF('Casework Level II'!E28&gt;0,'Casework Level II'!E28,"NA")</f>
        <v>NA</v>
      </c>
      <c r="J28" s="124" t="str">
        <f>IF('Casework Level II'!F28&gt;0,'Casework Level II'!F28,"NA")</f>
        <v>NA</v>
      </c>
      <c r="K28" s="124" t="str">
        <f>IF('Casework Level II'!G28&gt;0,'Casework Level II'!G28,"NA")</f>
        <v>NA</v>
      </c>
      <c r="L28" s="124" t="str">
        <f>IF('Casework Level II'!H28&gt;0,'Casework Level II'!H28,"NA")</f>
        <v>NA</v>
      </c>
      <c r="M28" s="126" t="str">
        <f>IF(M$33&gt;0,IF('Casework Level II'!B28&gt;0,H28/M$33*100000,"NA"),"NA")</f>
        <v>NA</v>
      </c>
      <c r="N28" s="126" t="str">
        <f>IF(N$33&gt;0,IF('Casework Level II'!E28&gt;0,I28/N$33*100000,"NA"),"NA")</f>
        <v>NA</v>
      </c>
      <c r="O28" s="126" t="str">
        <f>IF(O$33&gt;0,IF('Casework Level II'!F28&gt;0,J28/O$33*100000,"NA"),"NA")</f>
        <v>NA</v>
      </c>
      <c r="P28" s="126" t="str">
        <f>IF(P$33&gt;0,IF('Casework Level II'!G28&gt;0,K28/P$33*100000,"NA"),"NA")</f>
        <v>NA</v>
      </c>
      <c r="Q28" s="126" t="str">
        <f>IF(Q$33&gt;0,IF('Casework Level II'!H28&gt;0,L28/Q$33*100000,"NA"),"NA")</f>
        <v>NA</v>
      </c>
      <c r="R28" s="187" t="str">
        <f t="shared" si="23"/>
        <v>NA</v>
      </c>
      <c r="S28" s="187" t="str">
        <f>IF('Casework Level II'!E28&gt;0,IF(B28&gt;0,B28/I28,"NA"),"NA")</f>
        <v>NA</v>
      </c>
      <c r="T28" s="187" t="str">
        <f>IF('Casework Level II'!F28&gt;0,IF(B28&gt;0,B28/J28,"NA"),"NA")</f>
        <v>NA</v>
      </c>
      <c r="U28" s="187" t="str">
        <f>IF('Casework Level II'!G28&gt;0,IF('Expenditures Level II'!$P29&gt;0,B28/K28,"NA"),"NA")</f>
        <v>NA</v>
      </c>
      <c r="V28" s="187" t="str">
        <f>IF('Casework Level II'!H28&gt;0,IF(B28&gt;0,B28/L28,"NA"),"NA")</f>
        <v>NA</v>
      </c>
      <c r="W28" s="183" t="str">
        <f>IF('Casework Level I'!C28&gt;0,C28/G28,"NA")</f>
        <v>NA</v>
      </c>
      <c r="X28" s="126" t="str">
        <f>IF('Casework Level II'!E28&gt;0,IF(H28&gt;0,'Casework Level II'!E28/H28,"NA"),"NA")</f>
        <v>NA</v>
      </c>
      <c r="Y28" s="126" t="str">
        <f>IF('Casework Level II'!F28&gt;0,IF(H28&gt;0,'Casework Level II'!F28/H28,"NA"),"NA")</f>
        <v>NA</v>
      </c>
      <c r="Z28" s="126" t="str">
        <f>IF('Casework Level II'!G28&gt;0,IF(H28&gt;0,'Casework Level II'!G28/H28,"NA"),"NA")</f>
        <v>NA</v>
      </c>
      <c r="AA28" s="126" t="str">
        <f>IF('Casework Level II'!H28&gt;0,IF(H28&gt;0,'Casework Level II'!H28/H28,"NA"),"NA")</f>
        <v>NA</v>
      </c>
      <c r="AB28" s="126" t="str">
        <f>IF('Casework Level II'!F28&gt;0,IF('Casework Level II'!$E28&gt;0,'Casework Level II'!F28/'Casework Level II'!$E28,"NA"),"NA")</f>
        <v>NA</v>
      </c>
      <c r="AC28" s="126" t="str">
        <f>IF('Casework Level II'!G28&gt;0,IF('Casework Level II'!$E28&gt;0,'Casework Level II'!G28/'Casework Level II'!$E28,"NA"),"NA")</f>
        <v>NA</v>
      </c>
      <c r="AD28" s="126" t="str">
        <f>IF('Casework Level II'!H28&gt;0,IF('Casework Level II'!$E28&gt;0,'Casework Level II'!H28/'Casework Level II'!$E28,"NA"),"NA")</f>
        <v>NA</v>
      </c>
      <c r="AE28" s="126" t="str">
        <f>IF('Casework Level II'!G28&gt;0,IF('Casework Level II'!$F28&gt;0,'Casework Level II'!G28/'Casework Level II'!$F28,"NA"),"NA")</f>
        <v>NA</v>
      </c>
      <c r="AF28" s="126" t="str">
        <f>IF('Casework Level II'!H28&gt;0,IF('Casework Level II'!$F28&gt;0,'Casework Level II'!H28/'Casework Level II'!$F28,"NA"),"NA")</f>
        <v>NA</v>
      </c>
      <c r="AG28" s="126" t="str">
        <f t="shared" si="24"/>
        <v>NA</v>
      </c>
      <c r="AH28" s="126" t="str">
        <f>IF(G28&gt;0,IF('Casework Level II'!E28&gt;0,I28/G28,"NA"),"NA")</f>
        <v>NA</v>
      </c>
      <c r="AI28" s="126" t="str">
        <f>IF(G28&gt;0,IF('Casework Level II'!F28&gt;0,J28/G28,"NA"),"NA")</f>
        <v>NA</v>
      </c>
      <c r="AJ28" s="126" t="str">
        <f>IF(G28&gt;0,IF('Casework Level II'!G28&gt;0,K28/G28,"NA"),"NA")</f>
        <v>NA</v>
      </c>
      <c r="AK28" s="126" t="str">
        <f>IF(G28&gt;0,IF('Casework Level II'!H28&gt;0,L28/G28,"NA"),"NA")</f>
        <v>NA</v>
      </c>
      <c r="AL28" s="127" t="str">
        <f t="shared" si="25"/>
        <v>NA</v>
      </c>
      <c r="AM28" s="127" t="str">
        <f t="shared" si="26"/>
        <v>NA</v>
      </c>
      <c r="AN28" s="127" t="str">
        <f t="shared" si="27"/>
        <v>NA</v>
      </c>
      <c r="AO28" s="127" t="str">
        <f t="shared" si="28"/>
        <v>NA</v>
      </c>
      <c r="AP28" s="187" t="str">
        <f t="shared" si="29"/>
        <v>NA</v>
      </c>
      <c r="AQ28" s="187" t="str">
        <f t="shared" si="30"/>
        <v>NA</v>
      </c>
      <c r="AR28" s="187" t="str">
        <f t="shared" si="31"/>
        <v>NA</v>
      </c>
      <c r="AS28" s="187" t="str">
        <f t="shared" si="32"/>
        <v>NA</v>
      </c>
      <c r="AT28" s="187" t="str">
        <f>IF('Casework Level II'!$F28&gt;0,C28/'Casework Level II'!$F28,"NA")</f>
        <v>NA</v>
      </c>
      <c r="AU28" s="187" t="str">
        <f>IF('Casework Level II'!$F28&gt;0,D28/'Casework Level II'!$F28,"NA")</f>
        <v>NA</v>
      </c>
      <c r="AV28" s="187" t="str">
        <f>IF('Casework Level II'!$F28&gt;0,E28/'Casework Level II'!$F28,"NA")</f>
        <v>NA</v>
      </c>
      <c r="AW28" s="187" t="str">
        <f>IF('Casework Level II'!$F28&gt;0,F28/'Casework Level II'!$F28,"NA")</f>
        <v>NA</v>
      </c>
      <c r="AX28" s="128" t="str">
        <f>IF('Casework Level II'!I28&gt;0,'Casework Level II'!I28,"NA")</f>
        <v>NA</v>
      </c>
      <c r="AY28" s="128" t="str">
        <f>IF('Casework Level II'!J28&gt;0,'Casework Level II'!J28,"NA")</f>
        <v>NA</v>
      </c>
      <c r="AZ28" s="127" t="str">
        <f>IF('Casework Level II'!K28&gt;0,'Casework Level II'!L28/'Casework Level II'!K28,"NA")</f>
        <v>NA</v>
      </c>
      <c r="BA28" s="125">
        <f>'[1]Casework Level I'!C28</f>
        <v>0</v>
      </c>
      <c r="BB28" s="125">
        <f t="shared" si="33"/>
        <v>0</v>
      </c>
      <c r="BC28" s="248"/>
      <c r="BD28"/>
      <c r="BY28" s="330"/>
      <c r="BZ28" s="18" t="s">
        <v>494</v>
      </c>
      <c r="CB28" s="57"/>
      <c r="CC28" s="50"/>
      <c r="CD28" s="51"/>
      <c r="CE28" s="341"/>
      <c r="CF28" s="59"/>
      <c r="CG28" s="59"/>
      <c r="CH28" s="59"/>
      <c r="CI28" s="280"/>
      <c r="CJ28" s="57"/>
      <c r="CK28" s="57"/>
      <c r="CL28" s="57"/>
      <c r="CM28" s="57">
        <v>1</v>
      </c>
      <c r="CN28" s="50">
        <f t="shared" si="35"/>
        <v>0</v>
      </c>
      <c r="CO28" s="51">
        <f t="shared" si="36"/>
        <v>0</v>
      </c>
      <c r="CP28" s="341">
        <f t="shared" si="37"/>
        <v>0</v>
      </c>
      <c r="CQ28" s="57">
        <f t="shared" si="38"/>
        <v>0</v>
      </c>
      <c r="CR28" s="280">
        <f>'[1]Open Me First'!$C$8+'[1]Open Me First'!$E$8</f>
        <v>0</v>
      </c>
    </row>
    <row r="29" spans="1:105" x14ac:dyDescent="0.2">
      <c r="A29" s="124" t="str">
        <f>IF('Casework Level I'!A29&gt;0,'Casework Level I'!A29," ")</f>
        <v xml:space="preserve"> </v>
      </c>
      <c r="B29" s="183">
        <f>IF('Expenditures Level II'!P30&gt;0,'Expenditures Level II'!P30,0)</f>
        <v>0</v>
      </c>
      <c r="C29" s="183">
        <f>IF('Expenditures Level II'!M30&gt;0,'Expenditures Level II'!M30,0)</f>
        <v>0</v>
      </c>
      <c r="D29" s="183">
        <f>IF('Expenditures Level II'!L30&gt;0,'Expenditures Level II'!L30,0)</f>
        <v>0</v>
      </c>
      <c r="E29" s="183">
        <f>IF('Expenditures Level II'!N30&gt;0,'Expenditures Level II'!N30,0)</f>
        <v>0</v>
      </c>
      <c r="F29" s="183">
        <f>IF('Expenditures Level I'!D30&gt;0,B29-C29-D29-E29,0)</f>
        <v>0</v>
      </c>
      <c r="G29" s="125">
        <f>IF('Casework Level II'!T29&gt;0,'Casework Level II'!T29,0)</f>
        <v>0</v>
      </c>
      <c r="H29" s="124">
        <f>'Casework Level II'!B29</f>
        <v>0</v>
      </c>
      <c r="I29" s="124" t="str">
        <f>IF('Casework Level II'!E29&gt;0,'Casework Level II'!E29,"NA")</f>
        <v>NA</v>
      </c>
      <c r="J29" s="124" t="str">
        <f>IF('Casework Level II'!F29&gt;0,'Casework Level II'!F29,"NA")</f>
        <v>NA</v>
      </c>
      <c r="K29" s="124" t="str">
        <f>IF('Casework Level II'!G29&gt;0,'Casework Level II'!G29,"NA")</f>
        <v>NA</v>
      </c>
      <c r="L29" s="124" t="str">
        <f>IF('Casework Level II'!H29&gt;0,'Casework Level II'!H29,"NA")</f>
        <v>NA</v>
      </c>
      <c r="M29" s="126" t="str">
        <f>IF(M$33&gt;0,IF('Casework Level II'!B29&gt;0,H29/M$33*100000,"NA"),"NA")</f>
        <v>NA</v>
      </c>
      <c r="N29" s="126" t="str">
        <f>IF(N$33&gt;0,IF('Casework Level II'!E29&gt;0,I29/N$33*100000,"NA"),"NA")</f>
        <v>NA</v>
      </c>
      <c r="O29" s="126" t="str">
        <f>IF(O$33&gt;0,IF('Casework Level II'!F29&gt;0,J29/O$33*100000,"NA"),"NA")</f>
        <v>NA</v>
      </c>
      <c r="P29" s="126" t="str">
        <f>IF(P$33&gt;0,IF('Casework Level II'!G29&gt;0,K29/P$33*100000,"NA"),"NA")</f>
        <v>NA</v>
      </c>
      <c r="Q29" s="126" t="str">
        <f>IF(Q$33&gt;0,IF('Casework Level II'!H29&gt;0,L29/Q$33*100000,"NA"),"NA")</f>
        <v>NA</v>
      </c>
      <c r="R29" s="187" t="str">
        <f t="shared" si="23"/>
        <v>NA</v>
      </c>
      <c r="S29" s="187" t="str">
        <f>IF('Casework Level II'!E29&gt;0,IF(B29&gt;0,B29/I29,"NA"),"NA")</f>
        <v>NA</v>
      </c>
      <c r="T29" s="187" t="str">
        <f>IF('Casework Level II'!F29&gt;0,IF(B29&gt;0,B29/J29,"NA"),"NA")</f>
        <v>NA</v>
      </c>
      <c r="U29" s="187" t="str">
        <f>IF('Casework Level II'!G29&gt;0,IF('Expenditures Level II'!$P30&gt;0,B29/K29,"NA"),"NA")</f>
        <v>NA</v>
      </c>
      <c r="V29" s="187" t="str">
        <f>IF('Casework Level II'!H29&gt;0,IF(B29&gt;0,B29/L29,"NA"),"NA")</f>
        <v>NA</v>
      </c>
      <c r="W29" s="183" t="str">
        <f>IF('Casework Level I'!C29&gt;0,C29/G29,"NA")</f>
        <v>NA</v>
      </c>
      <c r="X29" s="126" t="str">
        <f>IF('Casework Level II'!E29&gt;0,IF(H29&gt;0,'Casework Level II'!E29/H29,"NA"),"NA")</f>
        <v>NA</v>
      </c>
      <c r="Y29" s="126" t="str">
        <f>IF('Casework Level II'!F29&gt;0,IF(H29&gt;0,'Casework Level II'!F29/H29,"NA"),"NA")</f>
        <v>NA</v>
      </c>
      <c r="Z29" s="126" t="str">
        <f>IF('Casework Level II'!G29&gt;0,IF(H29&gt;0,'Casework Level II'!G29/H29,"NA"),"NA")</f>
        <v>NA</v>
      </c>
      <c r="AA29" s="126" t="str">
        <f>IF('Casework Level II'!H29&gt;0,IF(H29&gt;0,'Casework Level II'!H29/H29,"NA"),"NA")</f>
        <v>NA</v>
      </c>
      <c r="AB29" s="126" t="str">
        <f>IF('Casework Level II'!F29&gt;0,IF('Casework Level II'!$E29&gt;0,'Casework Level II'!F29/'Casework Level II'!$E29,"NA"),"NA")</f>
        <v>NA</v>
      </c>
      <c r="AC29" s="126" t="str">
        <f>IF('Casework Level II'!G29&gt;0,IF('Casework Level II'!$E29&gt;0,'Casework Level II'!G29/'Casework Level II'!$E29,"NA"),"NA")</f>
        <v>NA</v>
      </c>
      <c r="AD29" s="126" t="str">
        <f>IF('Casework Level II'!H29&gt;0,IF('Casework Level II'!$E29&gt;0,'Casework Level II'!H29/'Casework Level II'!$E29,"NA"),"NA")</f>
        <v>NA</v>
      </c>
      <c r="AE29" s="126" t="str">
        <f>IF('Casework Level II'!G29&gt;0,IF('Casework Level II'!$F29&gt;0,'Casework Level II'!G29/'Casework Level II'!$F29,"NA"),"NA")</f>
        <v>NA</v>
      </c>
      <c r="AF29" s="126" t="str">
        <f>IF('Casework Level II'!H29&gt;0,IF('Casework Level II'!$F29&gt;0,'Casework Level II'!H29/'Casework Level II'!$F29,"NA"),"NA")</f>
        <v>NA</v>
      </c>
      <c r="AG29" s="126" t="str">
        <f t="shared" si="24"/>
        <v>NA</v>
      </c>
      <c r="AH29" s="126" t="str">
        <f>IF(G29&gt;0,IF('Casework Level II'!E29&gt;0,I29/G29,"NA"),"NA")</f>
        <v>NA</v>
      </c>
      <c r="AI29" s="126" t="str">
        <f>IF(G29&gt;0,IF('Casework Level II'!F29&gt;0,J29/G29,"NA"),"NA")</f>
        <v>NA</v>
      </c>
      <c r="AJ29" s="126" t="str">
        <f>IF(G29&gt;0,IF('Casework Level II'!G29&gt;0,K29/G29,"NA"),"NA")</f>
        <v>NA</v>
      </c>
      <c r="AK29" s="126" t="str">
        <f>IF(G29&gt;0,IF('Casework Level II'!H29&gt;0,L29/G29,"NA"),"NA")</f>
        <v>NA</v>
      </c>
      <c r="AL29" s="127" t="str">
        <f t="shared" si="25"/>
        <v>NA</v>
      </c>
      <c r="AM29" s="127" t="str">
        <f t="shared" si="26"/>
        <v>NA</v>
      </c>
      <c r="AN29" s="127" t="str">
        <f t="shared" si="27"/>
        <v>NA</v>
      </c>
      <c r="AO29" s="127" t="str">
        <f t="shared" si="28"/>
        <v>NA</v>
      </c>
      <c r="AP29" s="187" t="str">
        <f t="shared" si="29"/>
        <v>NA</v>
      </c>
      <c r="AQ29" s="187" t="str">
        <f t="shared" si="30"/>
        <v>NA</v>
      </c>
      <c r="AR29" s="187" t="str">
        <f t="shared" si="31"/>
        <v>NA</v>
      </c>
      <c r="AS29" s="187" t="str">
        <f t="shared" si="32"/>
        <v>NA</v>
      </c>
      <c r="AT29" s="187" t="str">
        <f>IF('Casework Level II'!$F29&gt;0,C29/'Casework Level II'!$F29,"NA")</f>
        <v>NA</v>
      </c>
      <c r="AU29" s="187" t="str">
        <f>IF('Casework Level II'!$F29&gt;0,D29/'Casework Level II'!$F29,"NA")</f>
        <v>NA</v>
      </c>
      <c r="AV29" s="187" t="str">
        <f>IF('Casework Level II'!$F29&gt;0,E29/'Casework Level II'!$F29,"NA")</f>
        <v>NA</v>
      </c>
      <c r="AW29" s="187" t="str">
        <f>IF('Casework Level II'!$F29&gt;0,F29/'Casework Level II'!$F29,"NA")</f>
        <v>NA</v>
      </c>
      <c r="AX29" s="128" t="str">
        <f>IF('Casework Level II'!I29&gt;0,'Casework Level II'!I29,"NA")</f>
        <v>NA</v>
      </c>
      <c r="AY29" s="128" t="str">
        <f>IF('Casework Level II'!J29&gt;0,'Casework Level II'!J29,"NA")</f>
        <v>NA</v>
      </c>
      <c r="AZ29" s="127" t="str">
        <f>IF('Casework Level II'!K29&gt;0,'Casework Level II'!L29/'Casework Level II'!K29,"NA")</f>
        <v>NA</v>
      </c>
      <c r="BA29" s="125">
        <f>'[1]Casework Level I'!C29</f>
        <v>0</v>
      </c>
      <c r="BB29" s="125">
        <f t="shared" si="33"/>
        <v>0</v>
      </c>
      <c r="BC29" s="248"/>
      <c r="BD29"/>
      <c r="BY29" s="330"/>
      <c r="BZ29" s="18" t="s">
        <v>664</v>
      </c>
      <c r="CB29" s="57">
        <v>1</v>
      </c>
      <c r="CC29" s="50">
        <f t="shared" ref="CC29:CC31" si="42">IF(H6&gt;0,M6,0)</f>
        <v>0</v>
      </c>
      <c r="CD29" s="51">
        <f t="shared" ref="CD29:CD31" si="43">IF(H6&gt;0,W6,0)</f>
        <v>0</v>
      </c>
      <c r="CE29" s="341">
        <f t="shared" si="34"/>
        <v>0</v>
      </c>
      <c r="CF29" s="59">
        <f t="shared" ref="CF29:CF31" si="44">H6</f>
        <v>0</v>
      </c>
      <c r="CG29" s="59">
        <f t="shared" ref="CG29:CG31" si="45">CF29^2</f>
        <v>0</v>
      </c>
      <c r="CH29" s="59">
        <f t="shared" ref="CH29:CH31" si="46">CF29^3</f>
        <v>0</v>
      </c>
      <c r="CI29" s="280">
        <f>'[1]Open Me First'!C$8+'[1]Open Me First'!E$8</f>
        <v>0</v>
      </c>
      <c r="CJ29" s="57"/>
      <c r="CK29" s="57"/>
      <c r="CL29" s="57"/>
      <c r="CM29" s="57">
        <v>1</v>
      </c>
      <c r="CN29" s="50">
        <f t="shared" si="35"/>
        <v>0</v>
      </c>
      <c r="CO29" s="51">
        <f t="shared" si="36"/>
        <v>0</v>
      </c>
      <c r="CP29" s="341">
        <f t="shared" si="37"/>
        <v>0</v>
      </c>
      <c r="CQ29" s="57">
        <f t="shared" si="38"/>
        <v>0</v>
      </c>
      <c r="CR29" s="280">
        <f>'[1]Open Me First'!$C$8+'[1]Open Me First'!$E$8</f>
        <v>0</v>
      </c>
    </row>
    <row r="30" spans="1:105" x14ac:dyDescent="0.2">
      <c r="A30" s="124" t="str">
        <f>IF('Casework Level I'!A30&gt;0,'Casework Level I'!A30," ")</f>
        <v xml:space="preserve"> </v>
      </c>
      <c r="B30" s="183">
        <f>IF('Expenditures Level II'!P31&gt;0,'Expenditures Level II'!P31,0)</f>
        <v>0</v>
      </c>
      <c r="C30" s="183">
        <f>IF('Expenditures Level II'!M31&gt;0,'Expenditures Level II'!M31,0)</f>
        <v>0</v>
      </c>
      <c r="D30" s="183">
        <f>IF('Expenditures Level II'!L31&gt;0,'Expenditures Level II'!L31,0)</f>
        <v>0</v>
      </c>
      <c r="E30" s="183">
        <f>IF('Expenditures Level II'!N31&gt;0,'Expenditures Level II'!N31,0)</f>
        <v>0</v>
      </c>
      <c r="F30" s="183">
        <f>IF('Expenditures Level I'!D31&gt;0,B30-C30-D30-E30,0)</f>
        <v>0</v>
      </c>
      <c r="G30" s="125">
        <f>IF('Casework Level II'!T30&gt;0,'Casework Level II'!T30,0)</f>
        <v>0</v>
      </c>
      <c r="H30" s="124">
        <f>'Casework Level II'!B30</f>
        <v>0</v>
      </c>
      <c r="I30" s="124" t="str">
        <f>IF('Casework Level II'!E30&gt;0,'Casework Level II'!E30,"NA")</f>
        <v>NA</v>
      </c>
      <c r="J30" s="124" t="str">
        <f>IF('Casework Level II'!F30&gt;0,'Casework Level II'!F30,"NA")</f>
        <v>NA</v>
      </c>
      <c r="K30" s="124" t="str">
        <f>IF('Casework Level II'!G30&gt;0,'Casework Level II'!G30,"NA")</f>
        <v>NA</v>
      </c>
      <c r="L30" s="124" t="str">
        <f>IF('Casework Level II'!H30&gt;0,'Casework Level II'!H30,"NA")</f>
        <v>NA</v>
      </c>
      <c r="M30" s="126" t="str">
        <f>IF(M$33&gt;0,IF('Casework Level II'!B30&gt;0,H30/M$33*100000,"NA"),"NA")</f>
        <v>NA</v>
      </c>
      <c r="N30" s="126" t="str">
        <f>IF(N$33&gt;0,IF('Casework Level II'!E30&gt;0,I30/N$33*100000,"NA"),"NA")</f>
        <v>NA</v>
      </c>
      <c r="O30" s="126" t="str">
        <f>IF(O$33&gt;0,IF('Casework Level II'!F30&gt;0,J30/O$33*100000,"NA"),"NA")</f>
        <v>NA</v>
      </c>
      <c r="P30" s="126" t="str">
        <f>IF(P$33&gt;0,IF('Casework Level II'!G30&gt;0,K30/P$33*100000,"NA"),"NA")</f>
        <v>NA</v>
      </c>
      <c r="Q30" s="126" t="str">
        <f>IF(Q$33&gt;0,IF('Casework Level II'!H30&gt;0,L30/Q$33*100000,"NA"),"NA")</f>
        <v>NA</v>
      </c>
      <c r="R30" s="187" t="str">
        <f t="shared" si="23"/>
        <v>NA</v>
      </c>
      <c r="S30" s="187" t="str">
        <f>IF('Casework Level II'!E30&gt;0,IF(B30&gt;0,B30/I30,"NA"),"NA")</f>
        <v>NA</v>
      </c>
      <c r="T30" s="187" t="str">
        <f>IF('Casework Level II'!F30&gt;0,IF(B30&gt;0,B30/J30,"NA"),"NA")</f>
        <v>NA</v>
      </c>
      <c r="U30" s="187" t="str">
        <f>IF('Casework Level II'!G30&gt;0,IF('Expenditures Level II'!$P31&gt;0,B30/K30,"NA"),"NA")</f>
        <v>NA</v>
      </c>
      <c r="V30" s="187" t="str">
        <f>IF('Casework Level II'!H30&gt;0,IF(B30&gt;0,B30/L30,"NA"),"NA")</f>
        <v>NA</v>
      </c>
      <c r="W30" s="183" t="str">
        <f>IF('Casework Level I'!C30&gt;0,C30/G30,"NA")</f>
        <v>NA</v>
      </c>
      <c r="X30" s="126" t="str">
        <f>IF('Casework Level II'!E30&gt;0,IF(H30&gt;0,'Casework Level II'!E30/H30,"NA"),"NA")</f>
        <v>NA</v>
      </c>
      <c r="Y30" s="126" t="str">
        <f>IF('Casework Level II'!F30&gt;0,IF(H30&gt;0,'Casework Level II'!F30/H30,"NA"),"NA")</f>
        <v>NA</v>
      </c>
      <c r="Z30" s="126" t="str">
        <f>IF('Casework Level II'!G30&gt;0,IF(H30&gt;0,'Casework Level II'!G30/H30,"NA"),"NA")</f>
        <v>NA</v>
      </c>
      <c r="AA30" s="126" t="str">
        <f>IF('Casework Level II'!H30&gt;0,IF(H30&gt;0,'Casework Level II'!H30/H30,"NA"),"NA")</f>
        <v>NA</v>
      </c>
      <c r="AB30" s="126" t="str">
        <f>IF('Casework Level II'!F30&gt;0,IF('Casework Level II'!$E30&gt;0,'Casework Level II'!F30/'Casework Level II'!$E30,"NA"),"NA")</f>
        <v>NA</v>
      </c>
      <c r="AC30" s="126" t="str">
        <f>IF('Casework Level II'!G30&gt;0,IF('Casework Level II'!$E30&gt;0,'Casework Level II'!G30/'Casework Level II'!$E30,"NA"),"NA")</f>
        <v>NA</v>
      </c>
      <c r="AD30" s="126" t="str">
        <f>IF('Casework Level II'!H30&gt;0,IF('Casework Level II'!$E30&gt;0,'Casework Level II'!H30/'Casework Level II'!$E30,"NA"),"NA")</f>
        <v>NA</v>
      </c>
      <c r="AE30" s="126" t="str">
        <f>IF('Casework Level II'!G30&gt;0,IF('Casework Level II'!$F30&gt;0,'Casework Level II'!G30/'Casework Level II'!$F30,"NA"),"NA")</f>
        <v>NA</v>
      </c>
      <c r="AF30" s="126" t="str">
        <f>IF('Casework Level II'!H30&gt;0,IF('Casework Level II'!$F30&gt;0,'Casework Level II'!H30/'Casework Level II'!$F30,"NA"),"NA")</f>
        <v>NA</v>
      </c>
      <c r="AG30" s="126" t="str">
        <f t="shared" si="24"/>
        <v>NA</v>
      </c>
      <c r="AH30" s="126" t="str">
        <f>IF(G30&gt;0,IF('Casework Level II'!E30&gt;0,I30/G30,"NA"),"NA")</f>
        <v>NA</v>
      </c>
      <c r="AI30" s="126" t="str">
        <f>IF(G30&gt;0,IF('Casework Level II'!F30&gt;0,J30/G30,"NA"),"NA")</f>
        <v>NA</v>
      </c>
      <c r="AJ30" s="126" t="str">
        <f>IF(G30&gt;0,IF('Casework Level II'!G30&gt;0,K30/G30,"NA"),"NA")</f>
        <v>NA</v>
      </c>
      <c r="AK30" s="126" t="str">
        <f>IF(G30&gt;0,IF('Casework Level II'!H30&gt;0,L30/G30,"NA"),"NA")</f>
        <v>NA</v>
      </c>
      <c r="AL30" s="127" t="str">
        <f t="shared" si="25"/>
        <v>NA</v>
      </c>
      <c r="AM30" s="127" t="str">
        <f t="shared" si="26"/>
        <v>NA</v>
      </c>
      <c r="AN30" s="127" t="str">
        <f t="shared" si="27"/>
        <v>NA</v>
      </c>
      <c r="AO30" s="127" t="str">
        <f t="shared" si="28"/>
        <v>NA</v>
      </c>
      <c r="AP30" s="187" t="str">
        <f t="shared" si="29"/>
        <v>NA</v>
      </c>
      <c r="AQ30" s="187" t="str">
        <f t="shared" si="30"/>
        <v>NA</v>
      </c>
      <c r="AR30" s="187" t="str">
        <f t="shared" si="31"/>
        <v>NA</v>
      </c>
      <c r="AS30" s="187" t="str">
        <f t="shared" si="32"/>
        <v>NA</v>
      </c>
      <c r="AT30" s="187" t="str">
        <f>IF('Casework Level II'!$F30&gt;0,C30/'Casework Level II'!$F30,"NA")</f>
        <v>NA</v>
      </c>
      <c r="AU30" s="187" t="str">
        <f>IF('Casework Level II'!$F30&gt;0,D30/'Casework Level II'!$F30,"NA")</f>
        <v>NA</v>
      </c>
      <c r="AV30" s="187" t="str">
        <f>IF('Casework Level II'!$F30&gt;0,E30/'Casework Level II'!$F30,"NA")</f>
        <v>NA</v>
      </c>
      <c r="AW30" s="187" t="str">
        <f>IF('Casework Level II'!$F30&gt;0,F30/'Casework Level II'!$F30,"NA")</f>
        <v>NA</v>
      </c>
      <c r="AX30" s="128" t="str">
        <f>IF('Casework Level II'!I30&gt;0,'Casework Level II'!I30,"NA")</f>
        <v>NA</v>
      </c>
      <c r="AY30" s="128" t="str">
        <f>IF('Casework Level II'!J30&gt;0,'Casework Level II'!J30,"NA")</f>
        <v>NA</v>
      </c>
      <c r="AZ30" s="127" t="str">
        <f>IF('Casework Level II'!K30&gt;0,'Casework Level II'!L30/'Casework Level II'!K30,"NA")</f>
        <v>NA</v>
      </c>
      <c r="BA30" s="125">
        <f>'[1]Casework Level I'!C30</f>
        <v>0</v>
      </c>
      <c r="BB30" s="125">
        <f t="shared" si="33"/>
        <v>0</v>
      </c>
      <c r="BC30" s="248"/>
      <c r="BD30"/>
      <c r="BY30" s="330"/>
      <c r="BZ30" s="18" t="s">
        <v>665</v>
      </c>
      <c r="CB30" s="57">
        <v>1</v>
      </c>
      <c r="CC30" s="50">
        <f t="shared" si="42"/>
        <v>0</v>
      </c>
      <c r="CD30" s="51">
        <f t="shared" si="43"/>
        <v>0</v>
      </c>
      <c r="CE30" s="341">
        <f t="shared" si="34"/>
        <v>0</v>
      </c>
      <c r="CF30" s="59">
        <f t="shared" si="44"/>
        <v>0</v>
      </c>
      <c r="CG30" s="59">
        <f t="shared" si="45"/>
        <v>0</v>
      </c>
      <c r="CH30" s="59">
        <f t="shared" si="46"/>
        <v>0</v>
      </c>
      <c r="CI30" s="280">
        <f>'[1]Open Me First'!C$8+'[1]Open Me First'!E$8</f>
        <v>0</v>
      </c>
      <c r="CJ30" s="57"/>
      <c r="CK30" s="57"/>
      <c r="CL30" s="57"/>
      <c r="CM30" s="57">
        <v>1</v>
      </c>
      <c r="CN30" s="50">
        <f t="shared" si="35"/>
        <v>0</v>
      </c>
      <c r="CO30" s="51">
        <f t="shared" si="36"/>
        <v>0</v>
      </c>
      <c r="CP30" s="341">
        <f t="shared" si="37"/>
        <v>0</v>
      </c>
      <c r="CQ30" s="57">
        <f t="shared" si="38"/>
        <v>0</v>
      </c>
      <c r="CR30" s="280">
        <f>'[1]Open Me First'!$C$8+'[1]Open Me First'!$E$8</f>
        <v>0</v>
      </c>
      <c r="CV30" s="57">
        <v>1</v>
      </c>
      <c r="CW30" s="50">
        <f t="shared" ref="CW30" si="47">IF($H7&gt;0,$M7,0)</f>
        <v>0</v>
      </c>
      <c r="CX30" s="51">
        <f t="shared" ref="CX30" si="48">IF($H7&gt;0,$W7,0)</f>
        <v>0</v>
      </c>
      <c r="CY30" s="341">
        <f>IF($H7&gt;0,$AR7+$AS7,0)</f>
        <v>0</v>
      </c>
      <c r="CZ30" s="57">
        <f t="shared" ref="CZ30" si="49">IF($H7&gt;0,LN($H7),0)</f>
        <v>0</v>
      </c>
      <c r="DA30" s="280">
        <f>'[1]Open Me First'!$C$8+'[1]Open Me First'!$E$8</f>
        <v>0</v>
      </c>
    </row>
    <row r="31" spans="1:105" x14ac:dyDescent="0.2">
      <c r="A31" s="124" t="str">
        <f>IF('Casework Level I'!A31&gt;0,'Casework Level I'!A31," ")</f>
        <v xml:space="preserve"> </v>
      </c>
      <c r="B31" s="183">
        <f>IF('Expenditures Level II'!P32&gt;0,'Expenditures Level II'!P32,0)</f>
        <v>0</v>
      </c>
      <c r="C31" s="183">
        <f>IF('Expenditures Level II'!M32&gt;0,'Expenditures Level II'!M32,0)</f>
        <v>0</v>
      </c>
      <c r="D31" s="183">
        <f>IF('Expenditures Level II'!L32&gt;0,'Expenditures Level II'!L32,0)</f>
        <v>0</v>
      </c>
      <c r="E31" s="183">
        <f>IF('Expenditures Level II'!N32&gt;0,'Expenditures Level II'!N32,0)</f>
        <v>0</v>
      </c>
      <c r="F31" s="183">
        <f>IF('Expenditures Level I'!D32&gt;0,B31-C31-D31-E31,0)</f>
        <v>0</v>
      </c>
      <c r="G31" s="125">
        <f>IF('Casework Level II'!T31&gt;0,'Casework Level II'!T31,0)</f>
        <v>0</v>
      </c>
      <c r="H31" s="124">
        <f>'Casework Level II'!B31</f>
        <v>0</v>
      </c>
      <c r="I31" s="124" t="str">
        <f>IF('Casework Level II'!E31&gt;0,'Casework Level II'!E31,"NA")</f>
        <v>NA</v>
      </c>
      <c r="J31" s="124" t="str">
        <f>IF('Casework Level II'!F31&gt;0,'Casework Level II'!F31,"NA")</f>
        <v>NA</v>
      </c>
      <c r="K31" s="124" t="str">
        <f>IF('Casework Level II'!G31&gt;0,'Casework Level II'!G31,"NA")</f>
        <v>NA</v>
      </c>
      <c r="L31" s="124" t="str">
        <f>IF('Casework Level II'!H31&gt;0,'Casework Level II'!H31,"NA")</f>
        <v>NA</v>
      </c>
      <c r="M31" s="126" t="str">
        <f>IF(M$33&gt;0,IF('Casework Level II'!B31&gt;0,H31/M$33*100000,"NA"),"NA")</f>
        <v>NA</v>
      </c>
      <c r="N31" s="126" t="str">
        <f>IF(N$33&gt;0,IF('Casework Level II'!E31&gt;0,I31/N$33*100000,"NA"),"NA")</f>
        <v>NA</v>
      </c>
      <c r="O31" s="126" t="str">
        <f>IF(O$33&gt;0,IF('Casework Level II'!F31&gt;0,J31/O$33*100000,"NA"),"NA")</f>
        <v>NA</v>
      </c>
      <c r="P31" s="126" t="str">
        <f>IF(P$33&gt;0,IF('Casework Level II'!G31&gt;0,K31/P$33*100000,"NA"),"NA")</f>
        <v>NA</v>
      </c>
      <c r="Q31" s="126" t="str">
        <f>IF(Q$33&gt;0,IF('Casework Level II'!H31&gt;0,L31/Q$33*100000,"NA"),"NA")</f>
        <v>NA</v>
      </c>
      <c r="R31" s="187" t="str">
        <f t="shared" si="23"/>
        <v>NA</v>
      </c>
      <c r="S31" s="187" t="str">
        <f>IF('Casework Level II'!E31&gt;0,IF(B31&gt;0,B31/I31,"NA"),"NA")</f>
        <v>NA</v>
      </c>
      <c r="T31" s="187" t="str">
        <f>IF('Casework Level II'!F31&gt;0,IF(B31&gt;0,B31/J31,"NA"),"NA")</f>
        <v>NA</v>
      </c>
      <c r="U31" s="187" t="str">
        <f>IF('Casework Level II'!G31&gt;0,IF('Expenditures Level II'!$P32&gt;0,B31/K31,"NA"),"NA")</f>
        <v>NA</v>
      </c>
      <c r="V31" s="187" t="str">
        <f>IF('Casework Level II'!H31&gt;0,IF(B31&gt;0,B31/L31,"NA"),"NA")</f>
        <v>NA</v>
      </c>
      <c r="W31" s="183" t="str">
        <f>IF('Casework Level I'!C31&gt;0,C31/G31,"NA")</f>
        <v>NA</v>
      </c>
      <c r="X31" s="126" t="str">
        <f>IF('Casework Level II'!E31&gt;0,IF(H31&gt;0,'Casework Level II'!E31/H31,"NA"),"NA")</f>
        <v>NA</v>
      </c>
      <c r="Y31" s="126" t="str">
        <f>IF('Casework Level II'!F31&gt;0,IF(H31&gt;0,'Casework Level II'!F31/H31,"NA"),"NA")</f>
        <v>NA</v>
      </c>
      <c r="Z31" s="126" t="str">
        <f>IF('Casework Level II'!G31&gt;0,IF(H31&gt;0,'Casework Level II'!G31/H31,"NA"),"NA")</f>
        <v>NA</v>
      </c>
      <c r="AA31" s="126" t="str">
        <f>IF('Casework Level II'!H31&gt;0,IF(H31&gt;0,'Casework Level II'!H31/H31,"NA"),"NA")</f>
        <v>NA</v>
      </c>
      <c r="AB31" s="126" t="str">
        <f>IF('Casework Level II'!F31&gt;0,IF('Casework Level II'!$E31&gt;0,'Casework Level II'!F31/'Casework Level II'!$E31,"NA"),"NA")</f>
        <v>NA</v>
      </c>
      <c r="AC31" s="126" t="str">
        <f>IF('Casework Level II'!G31&gt;0,IF('Casework Level II'!$E31&gt;0,'Casework Level II'!G31/'Casework Level II'!$E31,"NA"),"NA")</f>
        <v>NA</v>
      </c>
      <c r="AD31" s="126" t="str">
        <f>IF('Casework Level II'!H31&gt;0,IF('Casework Level II'!$E31&gt;0,'Casework Level II'!H31/'Casework Level II'!$E31,"NA"),"NA")</f>
        <v>NA</v>
      </c>
      <c r="AE31" s="126" t="str">
        <f>IF('Casework Level II'!G31&gt;0,IF('Casework Level II'!$F31&gt;0,'Casework Level II'!G31/'Casework Level II'!$F31,"NA"),"NA")</f>
        <v>NA</v>
      </c>
      <c r="AF31" s="126" t="str">
        <f>IF('Casework Level II'!H31&gt;0,IF('Casework Level II'!$F31&gt;0,'Casework Level II'!H31/'Casework Level II'!$F31,"NA"),"NA")</f>
        <v>NA</v>
      </c>
      <c r="AG31" s="126" t="str">
        <f t="shared" si="24"/>
        <v>NA</v>
      </c>
      <c r="AH31" s="126" t="str">
        <f>IF(G31&gt;0,IF('Casework Level II'!E31&gt;0,I31/G31,"NA"),"NA")</f>
        <v>NA</v>
      </c>
      <c r="AI31" s="126" t="str">
        <f>IF(G31&gt;0,IF('Casework Level II'!F31&gt;0,J31/G31,"NA"),"NA")</f>
        <v>NA</v>
      </c>
      <c r="AJ31" s="126" t="str">
        <f>IF(G31&gt;0,IF('Casework Level II'!G31&gt;0,K31/G31,"NA"),"NA")</f>
        <v>NA</v>
      </c>
      <c r="AK31" s="126" t="str">
        <f>IF(G31&gt;0,IF('Casework Level II'!H31&gt;0,L31/G31,"NA"),"NA")</f>
        <v>NA</v>
      </c>
      <c r="AL31" s="127" t="str">
        <f t="shared" si="25"/>
        <v>NA</v>
      </c>
      <c r="AM31" s="127" t="str">
        <f t="shared" si="26"/>
        <v>NA</v>
      </c>
      <c r="AN31" s="127" t="str">
        <f t="shared" si="27"/>
        <v>NA</v>
      </c>
      <c r="AO31" s="127" t="str">
        <f t="shared" si="28"/>
        <v>NA</v>
      </c>
      <c r="AP31" s="187" t="str">
        <f t="shared" si="29"/>
        <v>NA</v>
      </c>
      <c r="AQ31" s="187" t="str">
        <f t="shared" si="30"/>
        <v>NA</v>
      </c>
      <c r="AR31" s="187" t="str">
        <f t="shared" si="31"/>
        <v>NA</v>
      </c>
      <c r="AS31" s="187" t="str">
        <f t="shared" si="32"/>
        <v>NA</v>
      </c>
      <c r="AT31" s="187" t="str">
        <f>IF('Casework Level II'!$F31&gt;0,C31/'Casework Level II'!$F31,"NA")</f>
        <v>NA</v>
      </c>
      <c r="AU31" s="187" t="str">
        <f>IF('Casework Level II'!$F31&gt;0,D31/'Casework Level II'!$F31,"NA")</f>
        <v>NA</v>
      </c>
      <c r="AV31" s="187" t="str">
        <f>IF('Casework Level II'!$F31&gt;0,E31/'Casework Level II'!$F31,"NA")</f>
        <v>NA</v>
      </c>
      <c r="AW31" s="187" t="str">
        <f>IF('Casework Level II'!$F31&gt;0,F31/'Casework Level II'!$F31,"NA")</f>
        <v>NA</v>
      </c>
      <c r="AX31" s="128" t="str">
        <f>IF('Casework Level II'!I31&gt;0,'Casework Level II'!I31,"NA")</f>
        <v>NA</v>
      </c>
      <c r="AY31" s="128" t="str">
        <f>IF('Casework Level II'!J31&gt;0,'Casework Level II'!J31,"NA")</f>
        <v>NA</v>
      </c>
      <c r="AZ31" s="127" t="str">
        <f>IF('Casework Level II'!K31&gt;0,'Casework Level II'!L31/'Casework Level II'!K31,"NA")</f>
        <v>NA</v>
      </c>
      <c r="BA31" s="125">
        <f>'[1]Casework Level I'!C31</f>
        <v>0</v>
      </c>
      <c r="BB31" s="125">
        <f t="shared" si="33"/>
        <v>0</v>
      </c>
      <c r="BC31" s="248"/>
      <c r="BD31"/>
      <c r="BY31" s="330"/>
      <c r="BZ31" s="18" t="s">
        <v>497</v>
      </c>
      <c r="CB31" s="57">
        <v>1</v>
      </c>
      <c r="CC31" s="50">
        <f t="shared" si="42"/>
        <v>0</v>
      </c>
      <c r="CD31" s="51">
        <f t="shared" si="43"/>
        <v>0</v>
      </c>
      <c r="CE31" s="341">
        <f t="shared" si="34"/>
        <v>0</v>
      </c>
      <c r="CF31" s="59">
        <f t="shared" si="44"/>
        <v>0</v>
      </c>
      <c r="CG31" s="59">
        <f t="shared" si="45"/>
        <v>0</v>
      </c>
      <c r="CH31" s="59">
        <f t="shared" si="46"/>
        <v>0</v>
      </c>
      <c r="CI31" s="280">
        <f>'[1]Open Me First'!C$8+'[1]Open Me First'!E$8</f>
        <v>0</v>
      </c>
      <c r="CJ31" s="57"/>
      <c r="CK31" s="57"/>
      <c r="CL31" s="57"/>
      <c r="CM31" s="57">
        <v>1</v>
      </c>
      <c r="CN31" s="50">
        <f t="shared" si="35"/>
        <v>0</v>
      </c>
      <c r="CO31" s="51">
        <f t="shared" si="36"/>
        <v>0</v>
      </c>
      <c r="CP31" s="341">
        <f t="shared" si="37"/>
        <v>0</v>
      </c>
      <c r="CQ31" s="57">
        <f t="shared" si="38"/>
        <v>0</v>
      </c>
      <c r="CR31" s="280">
        <f>'[1]Open Me First'!$C$8+'[1]Open Me First'!$E$8</f>
        <v>0</v>
      </c>
    </row>
    <row r="32" spans="1:105" x14ac:dyDescent="0.2">
      <c r="A32" s="58"/>
      <c r="B32" s="120"/>
      <c r="C32" s="120"/>
      <c r="D32" s="120"/>
      <c r="E32" s="120"/>
      <c r="F32" s="120"/>
      <c r="G32" s="58"/>
      <c r="H32" s="58"/>
      <c r="I32" s="58"/>
      <c r="J32" s="58"/>
      <c r="K32" s="58"/>
      <c r="L32" s="58"/>
      <c r="M32" s="58"/>
      <c r="N32" s="58"/>
      <c r="O32" s="58"/>
      <c r="P32" s="58"/>
      <c r="Q32" s="58"/>
      <c r="R32" s="120"/>
      <c r="S32" s="120"/>
      <c r="T32" s="120"/>
      <c r="U32" s="120"/>
      <c r="V32" s="120"/>
      <c r="W32" s="120"/>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c r="BY32" s="330"/>
      <c r="BZ32" s="18" t="s">
        <v>498</v>
      </c>
      <c r="CB32" s="57"/>
      <c r="CC32" s="50"/>
      <c r="CD32" s="51"/>
      <c r="CE32" s="341"/>
      <c r="CF32" s="59"/>
      <c r="CG32" s="59"/>
      <c r="CH32" s="59"/>
      <c r="CI32" s="280"/>
      <c r="CJ32" s="57"/>
      <c r="CK32" s="57"/>
      <c r="CL32" s="57"/>
      <c r="CM32" s="57">
        <v>1</v>
      </c>
      <c r="CN32" s="50">
        <f t="shared" si="35"/>
        <v>0</v>
      </c>
      <c r="CO32" s="51">
        <f t="shared" si="36"/>
        <v>0</v>
      </c>
      <c r="CP32" s="341">
        <f t="shared" si="37"/>
        <v>0</v>
      </c>
      <c r="CQ32" s="57">
        <f t="shared" si="38"/>
        <v>0</v>
      </c>
      <c r="CR32" s="280">
        <f>'[1]Open Me First'!$C$8+'[1]Open Me First'!$E$8</f>
        <v>0</v>
      </c>
      <c r="CV32" s="57">
        <v>1</v>
      </c>
      <c r="CW32" s="50">
        <f t="shared" ref="CW32:CW33" si="50">IF($H9&gt;0,$M9,0)</f>
        <v>0</v>
      </c>
      <c r="CX32" s="51">
        <f t="shared" ref="CX32:CX33" si="51">IF($H9&gt;0,$W9,0)</f>
        <v>0</v>
      </c>
      <c r="CY32" s="341">
        <f t="shared" ref="CY32:CY33" si="52">IF($H9&gt;0,$AR9+$AS9,0)</f>
        <v>0</v>
      </c>
      <c r="CZ32" s="57">
        <f t="shared" ref="CZ32:CZ33" si="53">IF($H9&gt;0,LN($H9),0)</f>
        <v>0</v>
      </c>
      <c r="DA32" s="280">
        <f>'[1]Open Me First'!$C$8+'[1]Open Me First'!$E$8</f>
        <v>0</v>
      </c>
    </row>
    <row r="33" spans="2:105" x14ac:dyDescent="0.2">
      <c r="B33" s="50">
        <f>SUM(B2:B31)</f>
        <v>0</v>
      </c>
      <c r="C33" s="50">
        <f t="shared" ref="C33:G33" si="54">SUM(C2:C31)</f>
        <v>0</v>
      </c>
      <c r="D33" s="50">
        <f t="shared" si="54"/>
        <v>0</v>
      </c>
      <c r="E33" s="50">
        <f t="shared" si="54"/>
        <v>0</v>
      </c>
      <c r="F33" s="50">
        <f t="shared" si="54"/>
        <v>0</v>
      </c>
      <c r="G33" s="50">
        <f t="shared" si="54"/>
        <v>0</v>
      </c>
      <c r="H33" s="59"/>
      <c r="I33" s="59"/>
      <c r="J33" s="59"/>
      <c r="K33" s="59"/>
      <c r="L33" s="59"/>
      <c r="M33" s="59">
        <f>IF('Open Me First'!B13&gt;0,'Open Me First'!B13,0)</f>
        <v>0</v>
      </c>
      <c r="N33" s="59">
        <f>M33</f>
        <v>0</v>
      </c>
      <c r="O33" s="59">
        <f t="shared" ref="O33:Q33" si="55">N33</f>
        <v>0</v>
      </c>
      <c r="P33" s="59">
        <f t="shared" si="55"/>
        <v>0</v>
      </c>
      <c r="Q33" s="59">
        <f t="shared" si="55"/>
        <v>0</v>
      </c>
      <c r="R33" s="50"/>
      <c r="BD33"/>
      <c r="BY33" s="330"/>
      <c r="BZ33" s="18" t="s">
        <v>499</v>
      </c>
      <c r="CB33" s="57"/>
      <c r="CC33" s="50"/>
      <c r="CD33" s="51"/>
      <c r="CE33" s="341"/>
      <c r="CF33" s="59"/>
      <c r="CG33" s="59"/>
      <c r="CH33" s="59"/>
      <c r="CI33" s="280">
        <f>'[1]Open Me First'!C$8+'[1]Open Me First'!E$8</f>
        <v>0</v>
      </c>
      <c r="CJ33" s="57"/>
      <c r="CK33" s="57"/>
      <c r="CL33" s="57"/>
      <c r="CM33" s="57"/>
      <c r="CN33" s="50"/>
      <c r="CO33" s="50"/>
      <c r="CP33" s="341"/>
      <c r="CQ33" s="57"/>
      <c r="CR33" s="280"/>
      <c r="CV33" s="57">
        <v>1</v>
      </c>
      <c r="CW33" s="50">
        <f t="shared" si="50"/>
        <v>0</v>
      </c>
      <c r="CX33" s="51">
        <f t="shared" si="51"/>
        <v>0</v>
      </c>
      <c r="CY33" s="341">
        <f t="shared" si="52"/>
        <v>0</v>
      </c>
      <c r="CZ33" s="57">
        <f t="shared" si="53"/>
        <v>0</v>
      </c>
      <c r="DA33" s="280">
        <f>'[1]Open Me First'!$C$8+'[1]Open Me First'!$E$8</f>
        <v>0</v>
      </c>
    </row>
    <row r="34" spans="2:105" x14ac:dyDescent="0.2">
      <c r="BD34"/>
      <c r="BY34" s="330"/>
      <c r="BZ34" s="18" t="s">
        <v>500</v>
      </c>
      <c r="CB34" s="57">
        <v>1</v>
      </c>
      <c r="CC34" s="50">
        <f>IF(H11&gt;0,M11,0)</f>
        <v>0</v>
      </c>
      <c r="CD34" s="51">
        <f>IF(H11&gt;0,W11,0)</f>
        <v>0</v>
      </c>
      <c r="CE34" s="341">
        <f t="shared" si="34"/>
        <v>0</v>
      </c>
      <c r="CF34" s="59">
        <f>H11</f>
        <v>0</v>
      </c>
      <c r="CG34" s="59">
        <f>CF34^2</f>
        <v>0</v>
      </c>
      <c r="CH34" s="59">
        <f>CF34^3</f>
        <v>0</v>
      </c>
      <c r="CI34" s="280">
        <f>'[1]Open Me First'!C$8+'[1]Open Me First'!E$8</f>
        <v>0</v>
      </c>
      <c r="CJ34" s="57"/>
      <c r="CK34" s="57"/>
      <c r="CL34" s="57"/>
      <c r="CM34" s="57">
        <v>1</v>
      </c>
      <c r="CN34" s="50">
        <f t="shared" si="35"/>
        <v>0</v>
      </c>
      <c r="CO34" s="51">
        <f t="shared" si="36"/>
        <v>0</v>
      </c>
      <c r="CP34" s="341">
        <f t="shared" si="37"/>
        <v>0</v>
      </c>
      <c r="CQ34" s="57">
        <f t="shared" si="38"/>
        <v>0</v>
      </c>
      <c r="CR34" s="280">
        <f>'[1]Open Me First'!$C$8+'[1]Open Me First'!$E$8</f>
        <v>0</v>
      </c>
    </row>
    <row r="35" spans="2:105" x14ac:dyDescent="0.2">
      <c r="BD35"/>
      <c r="BY35" s="330"/>
      <c r="BZ35" s="18" t="s">
        <v>501</v>
      </c>
      <c r="CB35" s="57"/>
      <c r="CC35" s="50"/>
      <c r="CD35" s="51"/>
      <c r="CE35" s="341"/>
      <c r="CF35" s="59"/>
      <c r="CG35" s="59"/>
      <c r="CH35" s="59"/>
      <c r="CI35" s="280"/>
      <c r="CJ35" s="57"/>
      <c r="CK35" s="57"/>
      <c r="CL35" s="57"/>
      <c r="CM35" s="57">
        <v>1</v>
      </c>
      <c r="CN35" s="50">
        <f t="shared" si="35"/>
        <v>0</v>
      </c>
      <c r="CO35" s="51">
        <f t="shared" si="36"/>
        <v>0</v>
      </c>
      <c r="CP35" s="341">
        <f t="shared" si="37"/>
        <v>0</v>
      </c>
      <c r="CQ35" s="57">
        <f t="shared" si="38"/>
        <v>0</v>
      </c>
      <c r="CR35" s="280">
        <f>'[1]Open Me First'!$C$8+'[1]Open Me First'!$E$8</f>
        <v>0</v>
      </c>
    </row>
    <row r="36" spans="2:105" x14ac:dyDescent="0.2">
      <c r="BD36"/>
      <c r="BY36" s="330"/>
      <c r="BZ36" s="18" t="s">
        <v>502</v>
      </c>
      <c r="CB36" s="57">
        <v>1</v>
      </c>
      <c r="CC36" s="50">
        <f t="shared" ref="CC36:CC45" si="56">IF(H13&gt;0,M13,0)</f>
        <v>0</v>
      </c>
      <c r="CD36" s="51">
        <f t="shared" ref="CD36:CD45" si="57">IF(H13&gt;0,W13,0)</f>
        <v>0</v>
      </c>
      <c r="CE36" s="341">
        <f t="shared" si="34"/>
        <v>0</v>
      </c>
      <c r="CF36" s="59">
        <f t="shared" ref="CF36:CF45" si="58">H13</f>
        <v>0</v>
      </c>
      <c r="CG36" s="59">
        <f t="shared" ref="CG36:CG45" si="59">CF36^2</f>
        <v>0</v>
      </c>
      <c r="CH36" s="59">
        <f t="shared" ref="CH36:CH45" si="60">CF36^3</f>
        <v>0</v>
      </c>
      <c r="CI36" s="280">
        <f>'[1]Open Me First'!C$8+'[1]Open Me First'!E$8</f>
        <v>0</v>
      </c>
      <c r="CJ36" s="57"/>
      <c r="CK36" s="57"/>
      <c r="CL36" s="57"/>
      <c r="CM36" s="57"/>
      <c r="CN36" s="50"/>
      <c r="CO36" s="50"/>
      <c r="CP36" s="341"/>
      <c r="CQ36" s="57"/>
      <c r="CR36" s="280"/>
    </row>
    <row r="37" spans="2:105" x14ac:dyDescent="0.2">
      <c r="BD37"/>
      <c r="BY37" s="330"/>
      <c r="BZ37" s="18" t="s">
        <v>503</v>
      </c>
      <c r="CB37" s="57">
        <v>1</v>
      </c>
      <c r="CC37" s="50">
        <f t="shared" si="56"/>
        <v>0</v>
      </c>
      <c r="CD37" s="51">
        <f t="shared" si="57"/>
        <v>0</v>
      </c>
      <c r="CE37" s="341">
        <f t="shared" si="34"/>
        <v>0</v>
      </c>
      <c r="CF37" s="59">
        <f t="shared" si="58"/>
        <v>0</v>
      </c>
      <c r="CG37" s="59">
        <f t="shared" si="59"/>
        <v>0</v>
      </c>
      <c r="CH37" s="59">
        <f t="shared" si="60"/>
        <v>0</v>
      </c>
      <c r="CI37" s="280">
        <f>'[1]Open Me First'!C$8+'[1]Open Me First'!E$8</f>
        <v>0</v>
      </c>
      <c r="CJ37" s="57"/>
      <c r="CK37" s="57"/>
      <c r="CL37" s="57"/>
      <c r="CM37" s="57">
        <v>1</v>
      </c>
      <c r="CN37" s="50">
        <f t="shared" si="35"/>
        <v>0</v>
      </c>
      <c r="CO37" s="51">
        <f t="shared" si="36"/>
        <v>0</v>
      </c>
      <c r="CP37" s="341">
        <f t="shared" si="37"/>
        <v>0</v>
      </c>
      <c r="CQ37" s="57">
        <f t="shared" si="38"/>
        <v>0</v>
      </c>
      <c r="CR37" s="280">
        <f>'[1]Open Me First'!$C$8+'[1]Open Me First'!$E$8</f>
        <v>0</v>
      </c>
    </row>
    <row r="38" spans="2:105" x14ac:dyDescent="0.2">
      <c r="BD38"/>
      <c r="BY38" s="330"/>
      <c r="BZ38" s="18" t="s">
        <v>504</v>
      </c>
      <c r="CB38" s="57"/>
      <c r="CC38" s="50"/>
      <c r="CD38" s="51"/>
      <c r="CE38" s="341"/>
      <c r="CF38" s="59"/>
      <c r="CG38" s="59"/>
      <c r="CH38" s="59"/>
      <c r="CI38" s="280"/>
      <c r="CJ38" s="57"/>
      <c r="CK38" s="57"/>
      <c r="CL38" s="57"/>
      <c r="CM38" s="57">
        <v>1</v>
      </c>
      <c r="CN38" s="50">
        <f t="shared" si="35"/>
        <v>0</v>
      </c>
      <c r="CO38" s="51">
        <f t="shared" si="36"/>
        <v>0</v>
      </c>
      <c r="CP38" s="341">
        <f t="shared" si="37"/>
        <v>0</v>
      </c>
      <c r="CQ38" s="57">
        <f t="shared" si="38"/>
        <v>0</v>
      </c>
      <c r="CR38" s="280">
        <f>'[1]Open Me First'!$C$8+'[1]Open Me First'!$E$8</f>
        <v>0</v>
      </c>
    </row>
    <row r="39" spans="2:105" x14ac:dyDescent="0.2">
      <c r="BD39"/>
      <c r="BY39" s="330"/>
      <c r="BZ39" s="18" t="s">
        <v>505</v>
      </c>
      <c r="CB39" s="57">
        <v>1</v>
      </c>
      <c r="CC39" s="50">
        <f t="shared" si="56"/>
        <v>0</v>
      </c>
      <c r="CD39" s="51">
        <f t="shared" si="57"/>
        <v>0</v>
      </c>
      <c r="CE39" s="341">
        <f t="shared" si="34"/>
        <v>0</v>
      </c>
      <c r="CF39" s="59">
        <f t="shared" si="58"/>
        <v>0</v>
      </c>
      <c r="CG39" s="59">
        <f t="shared" si="59"/>
        <v>0</v>
      </c>
      <c r="CH39" s="59">
        <f t="shared" si="60"/>
        <v>0</v>
      </c>
      <c r="CI39" s="280">
        <f>'[1]Open Me First'!C$8+'[1]Open Me First'!E$8</f>
        <v>0</v>
      </c>
      <c r="CJ39" s="57"/>
      <c r="CK39" s="57"/>
      <c r="CL39" s="57"/>
      <c r="CM39" s="57">
        <v>1</v>
      </c>
      <c r="CN39" s="50">
        <f t="shared" si="35"/>
        <v>0</v>
      </c>
      <c r="CO39" s="51">
        <f t="shared" si="36"/>
        <v>0</v>
      </c>
      <c r="CP39" s="341">
        <f t="shared" si="37"/>
        <v>0</v>
      </c>
      <c r="CQ39" s="57">
        <f t="shared" si="38"/>
        <v>0</v>
      </c>
      <c r="CR39" s="280">
        <f>'[1]Open Me First'!$C$8+'[1]Open Me First'!$E$8</f>
        <v>0</v>
      </c>
    </row>
    <row r="40" spans="2:105" x14ac:dyDescent="0.2">
      <c r="BD40"/>
      <c r="BY40" s="330"/>
      <c r="BZ40" s="18" t="s">
        <v>506</v>
      </c>
      <c r="CB40" s="57"/>
      <c r="CC40" s="50"/>
      <c r="CD40" s="51"/>
      <c r="CE40" s="341"/>
      <c r="CF40" s="59"/>
      <c r="CG40" s="59"/>
      <c r="CH40" s="59"/>
      <c r="CI40" s="280"/>
      <c r="CJ40" s="57"/>
      <c r="CK40" s="57"/>
      <c r="CL40" s="57"/>
      <c r="CM40" s="57">
        <v>1</v>
      </c>
      <c r="CN40" s="50">
        <f t="shared" si="35"/>
        <v>0</v>
      </c>
      <c r="CO40" s="51">
        <f t="shared" si="36"/>
        <v>0</v>
      </c>
      <c r="CP40" s="341">
        <f t="shared" si="37"/>
        <v>0</v>
      </c>
      <c r="CQ40" s="57">
        <f t="shared" si="38"/>
        <v>0</v>
      </c>
      <c r="CR40" s="280">
        <f>'[1]Open Me First'!$C$8+'[1]Open Me First'!$E$8</f>
        <v>0</v>
      </c>
    </row>
    <row r="41" spans="2:105" x14ac:dyDescent="0.2">
      <c r="BD41"/>
      <c r="BY41" s="330"/>
      <c r="BZ41" s="18" t="s">
        <v>507</v>
      </c>
      <c r="CB41" s="57">
        <v>1</v>
      </c>
      <c r="CC41" s="50">
        <f t="shared" si="56"/>
        <v>0</v>
      </c>
      <c r="CD41" s="51">
        <f t="shared" si="57"/>
        <v>0</v>
      </c>
      <c r="CE41" s="341">
        <f t="shared" si="34"/>
        <v>0</v>
      </c>
      <c r="CF41" s="59">
        <f t="shared" si="58"/>
        <v>0</v>
      </c>
      <c r="CG41" s="59">
        <f t="shared" si="59"/>
        <v>0</v>
      </c>
      <c r="CH41" s="59">
        <f t="shared" si="60"/>
        <v>0</v>
      </c>
      <c r="CI41" s="280">
        <f>'[1]Open Me First'!C$8+'[1]Open Me First'!E$8</f>
        <v>0</v>
      </c>
      <c r="CJ41" s="57"/>
      <c r="CK41" s="57"/>
      <c r="CL41" s="57"/>
      <c r="CM41" s="57"/>
      <c r="CN41" s="50"/>
      <c r="CO41" s="50"/>
      <c r="CP41" s="341"/>
      <c r="CQ41" s="57"/>
      <c r="CR41" s="280"/>
    </row>
    <row r="42" spans="2:105" x14ac:dyDescent="0.2">
      <c r="BD42"/>
      <c r="BY42" s="330"/>
      <c r="BZ42" s="18" t="s">
        <v>508</v>
      </c>
      <c r="CB42" s="57"/>
      <c r="CC42" s="50"/>
      <c r="CD42" s="51"/>
      <c r="CE42" s="341"/>
      <c r="CF42" s="59"/>
      <c r="CG42" s="59"/>
      <c r="CH42" s="59"/>
      <c r="CI42" s="280"/>
      <c r="CJ42" s="57"/>
      <c r="CK42" s="57"/>
      <c r="CL42" s="57"/>
      <c r="CM42" s="57">
        <v>1</v>
      </c>
      <c r="CN42" s="50">
        <f t="shared" si="35"/>
        <v>0</v>
      </c>
      <c r="CO42" s="51">
        <f t="shared" si="36"/>
        <v>0</v>
      </c>
      <c r="CP42" s="341">
        <f t="shared" si="37"/>
        <v>0</v>
      </c>
      <c r="CQ42" s="57">
        <f t="shared" si="38"/>
        <v>0</v>
      </c>
      <c r="CR42" s="280">
        <f>'[1]Open Me First'!$C$8+'[1]Open Me First'!$E$8</f>
        <v>0</v>
      </c>
    </row>
    <row r="43" spans="2:105" x14ac:dyDescent="0.2">
      <c r="BD43"/>
      <c r="BY43" s="330"/>
      <c r="BZ43" s="18" t="s">
        <v>509</v>
      </c>
      <c r="CB43" s="57">
        <v>1</v>
      </c>
      <c r="CC43" s="50">
        <f t="shared" si="56"/>
        <v>0</v>
      </c>
      <c r="CD43" s="51">
        <f t="shared" si="57"/>
        <v>0</v>
      </c>
      <c r="CE43" s="341">
        <f t="shared" si="34"/>
        <v>0</v>
      </c>
      <c r="CF43" s="59">
        <f t="shared" si="58"/>
        <v>0</v>
      </c>
      <c r="CG43" s="59">
        <f t="shared" si="59"/>
        <v>0</v>
      </c>
      <c r="CH43" s="59">
        <f t="shared" si="60"/>
        <v>0</v>
      </c>
      <c r="CI43" s="280">
        <f>'[1]Open Me First'!C$8+'[1]Open Me First'!E$8</f>
        <v>0</v>
      </c>
      <c r="CJ43" s="57"/>
      <c r="CK43" s="57"/>
      <c r="CL43" s="57"/>
      <c r="CM43" s="57"/>
      <c r="CN43" s="50"/>
      <c r="CO43" s="50"/>
      <c r="CP43" s="341"/>
      <c r="CQ43" s="57"/>
      <c r="CR43" s="280"/>
    </row>
    <row r="44" spans="2:105" x14ac:dyDescent="0.2">
      <c r="BD44"/>
      <c r="BY44" s="330"/>
      <c r="BZ44" s="18" t="s">
        <v>510</v>
      </c>
      <c r="CB44" s="57">
        <v>1</v>
      </c>
      <c r="CC44" s="50">
        <f t="shared" si="56"/>
        <v>0</v>
      </c>
      <c r="CD44" s="51">
        <f t="shared" si="57"/>
        <v>0</v>
      </c>
      <c r="CE44" s="341">
        <f t="shared" si="34"/>
        <v>0</v>
      </c>
      <c r="CF44" s="59">
        <f t="shared" si="58"/>
        <v>0</v>
      </c>
      <c r="CG44" s="59">
        <f t="shared" si="59"/>
        <v>0</v>
      </c>
      <c r="CH44" s="59">
        <f t="shared" si="60"/>
        <v>0</v>
      </c>
      <c r="CI44" s="280">
        <f>'[1]Open Me First'!C$8+'[1]Open Me First'!E$8</f>
        <v>0</v>
      </c>
      <c r="CJ44" s="57"/>
      <c r="CK44" s="57"/>
      <c r="CL44" s="57"/>
      <c r="CM44" s="57">
        <v>1</v>
      </c>
      <c r="CN44" s="50">
        <f t="shared" si="35"/>
        <v>0</v>
      </c>
      <c r="CO44" s="51">
        <f t="shared" si="36"/>
        <v>0</v>
      </c>
      <c r="CP44" s="341">
        <f t="shared" si="37"/>
        <v>0</v>
      </c>
      <c r="CQ44" s="57">
        <f t="shared" si="38"/>
        <v>0</v>
      </c>
      <c r="CR44" s="280">
        <f>'[1]Open Me First'!$C$8+'[1]Open Me First'!$E$8</f>
        <v>0</v>
      </c>
      <c r="CV44" s="57">
        <v>1</v>
      </c>
      <c r="CW44" s="50">
        <f t="shared" ref="CW44" si="61">IF($H21&gt;0,$M21,0)</f>
        <v>0</v>
      </c>
      <c r="CX44" s="51">
        <f t="shared" ref="CX44" si="62">IF($H21&gt;0,$W21,0)</f>
        <v>0</v>
      </c>
      <c r="CY44" s="341">
        <f>IF($H21&gt;0,$AR21+$AS21,0)</f>
        <v>0</v>
      </c>
      <c r="CZ44" s="57">
        <f t="shared" ref="CZ44" si="63">IF($H21&gt;0,LN($H21),0)</f>
        <v>0</v>
      </c>
      <c r="DA44" s="280">
        <f>'[1]Open Me First'!$C$8+'[1]Open Me First'!$E$8</f>
        <v>0</v>
      </c>
    </row>
    <row r="45" spans="2:105" x14ac:dyDescent="0.2">
      <c r="BD45"/>
      <c r="BY45" s="330"/>
      <c r="BZ45" s="18" t="s">
        <v>666</v>
      </c>
      <c r="CB45" s="57">
        <v>1</v>
      </c>
      <c r="CC45" s="50">
        <f t="shared" si="56"/>
        <v>0</v>
      </c>
      <c r="CD45" s="51">
        <f t="shared" si="57"/>
        <v>0</v>
      </c>
      <c r="CE45" s="341">
        <f t="shared" si="34"/>
        <v>0</v>
      </c>
      <c r="CF45" s="59">
        <f t="shared" si="58"/>
        <v>0</v>
      </c>
      <c r="CG45" s="59">
        <f t="shared" si="59"/>
        <v>0</v>
      </c>
      <c r="CH45" s="59">
        <f t="shared" si="60"/>
        <v>0</v>
      </c>
      <c r="CI45" s="280">
        <f>'[1]Open Me First'!C$8+'[1]Open Me First'!E$8</f>
        <v>0</v>
      </c>
      <c r="CJ45" s="57"/>
      <c r="CK45" s="57"/>
      <c r="CL45" s="57"/>
      <c r="CM45" s="57"/>
      <c r="CN45" s="50"/>
      <c r="CO45" s="51"/>
      <c r="CP45" s="341"/>
      <c r="CQ45" s="57"/>
      <c r="CR45" s="280"/>
    </row>
  </sheetData>
  <sheetProtection algorithmName="SHA-512" hashValue="OYUl4g5scL1n1Id7YaMjEXvZfQN43xAZRCKP57dEdi+GlLy0JJ+y7jSDtbvxtxqLicIsf5mx5K1hOHJsxcJNyA==" saltValue="f/dKirYwkpVdmTvcZzGAyg==" spinCount="100000" sheet="1" objects="1" scenarios="1"/>
  <phoneticPr fontId="9" type="noConversion"/>
  <conditionalFormatting sqref="R2:AZ22 R24:AZ31">
    <cfRule type="containsErrors" dxfId="5" priority="6">
      <formula>ISERROR(R2)</formula>
    </cfRule>
  </conditionalFormatting>
  <conditionalFormatting sqref="BA2:BD2 BB3:BE22 BA25:BC31 BA3:BA24">
    <cfRule type="containsErrors" dxfId="2" priority="3">
      <formula>ISERROR(BA2)</formula>
    </cfRule>
  </conditionalFormatting>
  <conditionalFormatting sqref="BD2:BE24">
    <cfRule type="containsErrors" dxfId="1" priority="2">
      <formula>ISERROR(BD2)</formula>
    </cfRule>
  </conditionalFormatting>
  <conditionalFormatting sqref="BB24:BC24">
    <cfRule type="containsErrors" dxfId="0" priority="1">
      <formula>ISERROR(BB24)</formula>
    </cfRule>
  </conditionalFormatting>
  <pageMargins left="0.7" right="0.7" top="0.75" bottom="0.75" header="0.3" footer="0.3"/>
  <pageSetup scale="64" orientation="landscape" r:id="rId1"/>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34"/>
  <sheetViews>
    <sheetView workbookViewId="0">
      <pane xSplit="3" ySplit="1" topLeftCell="D2" activePane="bottomRight" state="frozen"/>
      <selection pane="topRight" activeCell="D1" sqref="D1"/>
      <selection pane="bottomLeft" activeCell="A2" sqref="A2"/>
      <selection pane="bottomRight" activeCell="H18" sqref="H18"/>
    </sheetView>
  </sheetViews>
  <sheetFormatPr defaultColWidth="9.140625" defaultRowHeight="12.75" x14ac:dyDescent="0.2"/>
  <cols>
    <col min="1" max="1" width="7.28515625" style="5" customWidth="1"/>
    <col min="2" max="2" width="50.42578125" style="2" customWidth="1"/>
    <col min="3" max="4" width="10.85546875" style="2" customWidth="1"/>
    <col min="5" max="9" width="9.140625" style="2"/>
    <col min="10" max="11" width="10.140625" style="2" bestFit="1" customWidth="1"/>
    <col min="12" max="12" width="9.28515625" style="2" bestFit="1" customWidth="1"/>
    <col min="13" max="13" width="12.140625" style="2" bestFit="1" customWidth="1"/>
    <col min="14" max="14" width="11.140625" style="2" customWidth="1"/>
    <col min="15" max="22" width="9.140625" style="2"/>
    <col min="23" max="23" width="10.7109375" style="2" customWidth="1"/>
    <col min="24" max="16384" width="9.140625" style="2"/>
  </cols>
  <sheetData>
    <row r="1" spans="1:37" s="4" customFormat="1" ht="78.75" x14ac:dyDescent="0.2">
      <c r="A1" s="3" t="s">
        <v>672</v>
      </c>
      <c r="B1" s="4" t="s">
        <v>487</v>
      </c>
      <c r="C1" s="1" t="s">
        <v>599</v>
      </c>
      <c r="D1" s="1" t="s">
        <v>600</v>
      </c>
      <c r="E1" s="1" t="s">
        <v>601</v>
      </c>
      <c r="F1" s="1" t="s">
        <v>602</v>
      </c>
      <c r="G1" s="1" t="s">
        <v>489</v>
      </c>
      <c r="H1" s="1" t="s">
        <v>604</v>
      </c>
      <c r="I1" s="1" t="s">
        <v>605</v>
      </c>
      <c r="J1" s="1" t="s">
        <v>606</v>
      </c>
      <c r="K1" s="1" t="s">
        <v>607</v>
      </c>
      <c r="L1" s="1" t="s">
        <v>608</v>
      </c>
      <c r="M1" s="1" t="s">
        <v>614</v>
      </c>
      <c r="N1" s="1" t="s">
        <v>615</v>
      </c>
      <c r="O1" s="1" t="s">
        <v>616</v>
      </c>
      <c r="P1" s="1" t="s">
        <v>617</v>
      </c>
      <c r="Q1" s="1" t="s">
        <v>619</v>
      </c>
      <c r="R1" s="1" t="s">
        <v>620</v>
      </c>
      <c r="S1" s="1" t="s">
        <v>621</v>
      </c>
      <c r="T1" s="1" t="s">
        <v>622</v>
      </c>
      <c r="U1" s="1" t="s">
        <v>627</v>
      </c>
      <c r="V1" s="1" t="s">
        <v>629</v>
      </c>
      <c r="W1" s="1" t="s">
        <v>630</v>
      </c>
      <c r="X1" s="1" t="s">
        <v>631</v>
      </c>
      <c r="Y1" s="1" t="s">
        <v>632</v>
      </c>
      <c r="Z1" s="1" t="s">
        <v>633</v>
      </c>
      <c r="AA1" s="1" t="s">
        <v>634</v>
      </c>
      <c r="AB1" s="1" t="s">
        <v>635</v>
      </c>
      <c r="AC1" s="1" t="s">
        <v>636</v>
      </c>
      <c r="AD1" s="1" t="s">
        <v>646</v>
      </c>
      <c r="AE1" s="1" t="s">
        <v>647</v>
      </c>
      <c r="AF1" s="1" t="s">
        <v>673</v>
      </c>
      <c r="AG1" s="1" t="s">
        <v>674</v>
      </c>
      <c r="AH1" s="1" t="s">
        <v>675</v>
      </c>
      <c r="AI1" s="1" t="s">
        <v>676</v>
      </c>
      <c r="AJ1" s="1" t="s">
        <v>648</v>
      </c>
      <c r="AK1" s="1" t="s">
        <v>677</v>
      </c>
    </row>
    <row r="2" spans="1:37" x14ac:dyDescent="0.2">
      <c r="A2" s="5">
        <v>2012</v>
      </c>
      <c r="B2" s="4" t="s">
        <v>491</v>
      </c>
      <c r="C2" s="6">
        <f>'Summary Measures'!B2</f>
        <v>0</v>
      </c>
      <c r="D2" s="6">
        <f>'Summary Measures'!C2</f>
        <v>0</v>
      </c>
      <c r="E2" s="6">
        <f>'Summary Measures'!D2</f>
        <v>0</v>
      </c>
      <c r="F2" s="6">
        <f>'Summary Measures'!E2</f>
        <v>0</v>
      </c>
      <c r="G2" s="7">
        <f>'Summary Measures'!G2</f>
        <v>0</v>
      </c>
      <c r="H2" s="8">
        <f>'Summary Measures'!H2</f>
        <v>0</v>
      </c>
      <c r="I2" s="8" t="str">
        <f>'Summary Measures'!I2</f>
        <v>NA</v>
      </c>
      <c r="J2" s="8" t="str">
        <f>'Summary Measures'!J2</f>
        <v>NA</v>
      </c>
      <c r="K2" s="8" t="str">
        <f>'Summary Measures'!K2</f>
        <v>NA</v>
      </c>
      <c r="L2" s="8" t="str">
        <f>'Summary Measures'!L2</f>
        <v>NA</v>
      </c>
      <c r="M2" s="6" t="str">
        <f>'Summary Measures'!R2</f>
        <v>NA</v>
      </c>
      <c r="N2" s="6" t="str">
        <f>'Summary Measures'!S2</f>
        <v>NA</v>
      </c>
      <c r="O2" s="6" t="str">
        <f>'Summary Measures'!T2</f>
        <v>NA</v>
      </c>
      <c r="P2" s="6" t="str">
        <f>'Summary Measures'!U2</f>
        <v>NA</v>
      </c>
      <c r="Q2" s="6" t="str">
        <f>'Summary Measures'!W2</f>
        <v>NA</v>
      </c>
      <c r="R2" s="7" t="str">
        <f>'Summary Measures'!X2</f>
        <v>NA</v>
      </c>
      <c r="S2" s="7" t="str">
        <f>'Summary Measures'!Y2</f>
        <v>NA</v>
      </c>
      <c r="T2" s="7" t="e">
        <f>'Summary Measures'!#REF!</f>
        <v>#REF!</v>
      </c>
      <c r="U2" s="7" t="e">
        <f>'Summary Measures'!#REF!</f>
        <v>#REF!</v>
      </c>
      <c r="V2" s="7" t="str">
        <f>'Summary Measures'!AG2</f>
        <v>NA</v>
      </c>
      <c r="W2" s="7" t="str">
        <f>'Summary Measures'!AH2</f>
        <v>NA</v>
      </c>
      <c r="X2" s="7" t="str">
        <f>'Summary Measures'!AI2</f>
        <v>NA</v>
      </c>
      <c r="Y2" s="7" t="str">
        <f>'Summary Measures'!AJ2</f>
        <v>NA</v>
      </c>
      <c r="Z2" s="7" t="str">
        <f>'Summary Measures'!AK2</f>
        <v>NA</v>
      </c>
      <c r="AA2" s="9" t="str">
        <f>'Summary Measures'!AL2</f>
        <v>NA</v>
      </c>
      <c r="AB2" s="9" t="str">
        <f>'Summary Measures'!AM2</f>
        <v>NA</v>
      </c>
      <c r="AC2" s="9" t="str">
        <f>'Summary Measures'!AN2</f>
        <v>NA</v>
      </c>
      <c r="AD2" s="7" t="str">
        <f>'Summary Measures'!AX2</f>
        <v>NA</v>
      </c>
      <c r="AE2" s="7" t="str">
        <f>'Summary Measures'!AY2</f>
        <v>NA</v>
      </c>
      <c r="AF2" s="7" t="e">
        <f>'Summary Measures'!#REF!</f>
        <v>#REF!</v>
      </c>
      <c r="AG2" s="8" t="e">
        <f>'Summary Measures'!#REF!</f>
        <v>#REF!</v>
      </c>
      <c r="AH2" s="8" t="e">
        <f>'Summary Measures'!#REF!</f>
        <v>#REF!</v>
      </c>
      <c r="AI2" s="8" t="e">
        <f>'Summary Measures'!#REF!</f>
        <v>#REF!</v>
      </c>
      <c r="AJ2" s="8" t="str">
        <f>'Summary Measures'!AZ2</f>
        <v>NA</v>
      </c>
      <c r="AK2" s="8" t="e">
        <f>'Summary Measures'!#REF!</f>
        <v>#REF!</v>
      </c>
    </row>
    <row r="3" spans="1:37" x14ac:dyDescent="0.2">
      <c r="A3" s="5">
        <f t="shared" ref="A3:A8" si="0">A2-1</f>
        <v>2011</v>
      </c>
      <c r="B3" s="4"/>
      <c r="C3" s="6"/>
      <c r="D3" s="6"/>
      <c r="E3" s="6"/>
      <c r="F3" s="6"/>
      <c r="G3" s="7"/>
      <c r="H3" s="8"/>
      <c r="I3" s="8"/>
      <c r="J3" s="8"/>
      <c r="K3" s="8"/>
      <c r="L3" s="8"/>
      <c r="M3" s="6"/>
      <c r="N3" s="6"/>
      <c r="O3" s="6"/>
      <c r="P3" s="6"/>
      <c r="Q3" s="6"/>
      <c r="R3" s="7"/>
      <c r="S3" s="7"/>
      <c r="T3" s="7"/>
      <c r="U3" s="7"/>
      <c r="V3" s="7"/>
      <c r="W3" s="7"/>
      <c r="X3" s="7"/>
      <c r="Y3" s="7"/>
      <c r="Z3" s="7"/>
      <c r="AA3" s="9"/>
      <c r="AB3" s="9"/>
      <c r="AC3" s="9"/>
      <c r="AD3" s="7"/>
      <c r="AE3" s="7"/>
      <c r="AF3" s="7"/>
      <c r="AG3" s="8"/>
      <c r="AH3" s="8"/>
      <c r="AI3" s="8"/>
      <c r="AJ3" s="8"/>
      <c r="AK3" s="8"/>
    </row>
    <row r="4" spans="1:37" x14ac:dyDescent="0.2">
      <c r="A4" s="5">
        <f t="shared" si="0"/>
        <v>2010</v>
      </c>
      <c r="B4" s="4"/>
      <c r="C4" s="6"/>
      <c r="D4" s="6"/>
      <c r="E4" s="6"/>
      <c r="F4" s="6"/>
      <c r="G4" s="7"/>
      <c r="H4" s="8"/>
      <c r="I4" s="8"/>
      <c r="J4" s="8"/>
      <c r="K4" s="8"/>
      <c r="L4" s="8"/>
      <c r="M4" s="6"/>
      <c r="N4" s="6"/>
      <c r="O4" s="6"/>
      <c r="P4" s="6"/>
      <c r="Q4" s="6"/>
      <c r="R4" s="7"/>
      <c r="S4" s="7"/>
      <c r="T4" s="7"/>
      <c r="U4" s="7"/>
      <c r="V4" s="7"/>
      <c r="W4" s="7"/>
      <c r="X4" s="7"/>
      <c r="Y4" s="7"/>
      <c r="Z4" s="7"/>
      <c r="AA4" s="9"/>
      <c r="AB4" s="9"/>
      <c r="AC4" s="9"/>
      <c r="AD4" s="7"/>
      <c r="AE4" s="7"/>
      <c r="AF4" s="7"/>
      <c r="AG4" s="8"/>
      <c r="AH4" s="8"/>
      <c r="AI4" s="8"/>
      <c r="AJ4" s="8"/>
      <c r="AK4" s="8"/>
    </row>
    <row r="5" spans="1:37" x14ac:dyDescent="0.2">
      <c r="A5" s="5">
        <f t="shared" si="0"/>
        <v>2009</v>
      </c>
      <c r="B5" s="4"/>
      <c r="C5" s="6"/>
      <c r="D5" s="6"/>
      <c r="E5" s="6"/>
      <c r="F5" s="6"/>
      <c r="G5" s="7"/>
      <c r="H5" s="8"/>
      <c r="I5" s="8"/>
      <c r="J5" s="8"/>
      <c r="K5" s="8"/>
      <c r="L5" s="8"/>
      <c r="M5" s="6"/>
      <c r="N5" s="6"/>
      <c r="O5" s="6"/>
      <c r="P5" s="6"/>
      <c r="Q5" s="6"/>
      <c r="R5" s="7"/>
      <c r="S5" s="7"/>
      <c r="T5" s="7"/>
      <c r="U5" s="7"/>
      <c r="V5" s="7"/>
      <c r="W5" s="7"/>
      <c r="X5" s="7"/>
      <c r="Y5" s="7"/>
      <c r="Z5" s="7"/>
      <c r="AA5" s="9"/>
      <c r="AB5" s="9"/>
      <c r="AC5" s="9"/>
      <c r="AD5" s="7"/>
      <c r="AE5" s="7"/>
      <c r="AF5" s="7"/>
      <c r="AG5" s="8"/>
      <c r="AH5" s="8"/>
      <c r="AI5" s="8"/>
      <c r="AJ5" s="8"/>
      <c r="AK5" s="8"/>
    </row>
    <row r="6" spans="1:37" x14ac:dyDescent="0.2">
      <c r="A6" s="5">
        <f t="shared" si="0"/>
        <v>2008</v>
      </c>
      <c r="B6" s="4"/>
      <c r="C6" s="6"/>
      <c r="D6" s="6"/>
      <c r="E6" s="6"/>
      <c r="F6" s="6"/>
      <c r="G6" s="7"/>
      <c r="H6" s="8"/>
      <c r="I6" s="8"/>
      <c r="J6" s="8"/>
      <c r="K6" s="8"/>
      <c r="L6" s="8"/>
      <c r="M6" s="6"/>
      <c r="N6" s="6"/>
      <c r="O6" s="6"/>
      <c r="P6" s="6"/>
      <c r="Q6" s="6"/>
      <c r="R6" s="7"/>
      <c r="S6" s="7"/>
      <c r="T6" s="7"/>
      <c r="U6" s="7"/>
      <c r="V6" s="7"/>
      <c r="W6" s="7"/>
      <c r="X6" s="7"/>
      <c r="Y6" s="7"/>
      <c r="Z6" s="7"/>
      <c r="AA6" s="9"/>
      <c r="AB6" s="9"/>
      <c r="AC6" s="9"/>
      <c r="AD6" s="7"/>
      <c r="AE6" s="7"/>
      <c r="AF6" s="7"/>
      <c r="AG6" s="8"/>
      <c r="AH6" s="8"/>
      <c r="AI6" s="8"/>
      <c r="AJ6" s="8"/>
      <c r="AK6" s="8"/>
    </row>
    <row r="7" spans="1:37" x14ac:dyDescent="0.2">
      <c r="A7" s="5">
        <f t="shared" si="0"/>
        <v>2007</v>
      </c>
      <c r="B7" s="4"/>
      <c r="C7" s="6"/>
      <c r="D7" s="6"/>
      <c r="E7" s="6"/>
      <c r="F7" s="6"/>
      <c r="G7" s="7"/>
      <c r="H7" s="8"/>
      <c r="I7" s="8"/>
      <c r="J7" s="8"/>
      <c r="K7" s="8"/>
      <c r="L7" s="8"/>
      <c r="M7" s="6"/>
      <c r="N7" s="6"/>
      <c r="O7" s="6"/>
      <c r="P7" s="6"/>
      <c r="Q7" s="6"/>
      <c r="R7" s="7"/>
      <c r="S7" s="7"/>
      <c r="T7" s="7"/>
      <c r="U7" s="7"/>
      <c r="V7" s="7"/>
      <c r="W7" s="7"/>
      <c r="X7" s="7"/>
      <c r="Y7" s="7"/>
      <c r="Z7" s="7"/>
      <c r="AA7" s="9"/>
      <c r="AB7" s="9"/>
      <c r="AC7" s="9"/>
      <c r="AD7" s="7"/>
      <c r="AE7" s="7"/>
      <c r="AF7" s="7"/>
      <c r="AG7" s="8"/>
      <c r="AH7" s="8"/>
      <c r="AI7" s="8"/>
      <c r="AJ7" s="8"/>
      <c r="AK7" s="8"/>
    </row>
    <row r="8" spans="1:37" x14ac:dyDescent="0.2">
      <c r="A8" s="5">
        <f t="shared" si="0"/>
        <v>2006</v>
      </c>
      <c r="B8" s="4"/>
      <c r="C8" s="6"/>
      <c r="D8" s="6"/>
      <c r="E8" s="6"/>
      <c r="F8" s="6"/>
      <c r="G8" s="7"/>
      <c r="H8" s="8"/>
      <c r="I8" s="8"/>
      <c r="J8" s="8"/>
      <c r="K8" s="8"/>
      <c r="L8" s="8"/>
      <c r="M8" s="6"/>
      <c r="N8" s="6"/>
      <c r="O8" s="6"/>
      <c r="P8" s="6"/>
      <c r="Q8" s="6"/>
      <c r="R8" s="7"/>
      <c r="S8" s="7"/>
      <c r="T8" s="7"/>
      <c r="U8" s="7"/>
      <c r="V8" s="7"/>
      <c r="W8" s="7"/>
      <c r="X8" s="7"/>
      <c r="Y8" s="7"/>
      <c r="Z8" s="7"/>
      <c r="AA8" s="9"/>
      <c r="AB8" s="9"/>
      <c r="AC8" s="9"/>
      <c r="AD8" s="7"/>
      <c r="AE8" s="7"/>
      <c r="AF8" s="7"/>
      <c r="AG8" s="8"/>
      <c r="AH8" s="8"/>
      <c r="AI8" s="8"/>
      <c r="AJ8" s="8"/>
      <c r="AK8" s="8"/>
    </row>
    <row r="9" spans="1:37" x14ac:dyDescent="0.2">
      <c r="A9" s="5">
        <f t="shared" ref="A9:A14" si="1">A2</f>
        <v>2012</v>
      </c>
      <c r="B9" s="4" t="s">
        <v>492</v>
      </c>
      <c r="C9" s="6">
        <f>'Summary Measures'!B3</f>
        <v>0</v>
      </c>
      <c r="D9" s="6">
        <f>'Summary Measures'!C3</f>
        <v>0</v>
      </c>
      <c r="E9" s="6">
        <f>'Summary Measures'!D3</f>
        <v>0</v>
      </c>
      <c r="F9" s="6">
        <f>'Summary Measures'!E3</f>
        <v>0</v>
      </c>
      <c r="G9" s="7">
        <f>'Summary Measures'!G3</f>
        <v>0</v>
      </c>
      <c r="H9" s="8">
        <f>'Summary Measures'!H3</f>
        <v>0</v>
      </c>
      <c r="I9" s="8" t="str">
        <f>'Summary Measures'!I3</f>
        <v>NA</v>
      </c>
      <c r="J9" s="8" t="str">
        <f>'Summary Measures'!J3</f>
        <v>NA</v>
      </c>
      <c r="K9" s="8" t="str">
        <f>'Summary Measures'!K3</f>
        <v>NA</v>
      </c>
      <c r="L9" s="8" t="str">
        <f>'Summary Measures'!L3</f>
        <v>NA</v>
      </c>
      <c r="M9" s="6" t="str">
        <f>'Summary Measures'!R3</f>
        <v>NA</v>
      </c>
      <c r="N9" s="6" t="str">
        <f>'Summary Measures'!S3</f>
        <v>NA</v>
      </c>
      <c r="O9" s="6" t="str">
        <f>'Summary Measures'!T3</f>
        <v>NA</v>
      </c>
      <c r="P9" s="6" t="str">
        <f>'Summary Measures'!U3</f>
        <v>NA</v>
      </c>
      <c r="Q9" s="6" t="str">
        <f>'Summary Measures'!W3</f>
        <v>NA</v>
      </c>
      <c r="R9" s="7" t="str">
        <f>'Summary Measures'!X3</f>
        <v>NA</v>
      </c>
      <c r="S9" s="7" t="str">
        <f>'Summary Measures'!Y3</f>
        <v>NA</v>
      </c>
      <c r="T9" s="7" t="e">
        <f>'Summary Measures'!#REF!</f>
        <v>#REF!</v>
      </c>
      <c r="U9" s="7" t="e">
        <f>'Summary Measures'!#REF!</f>
        <v>#REF!</v>
      </c>
      <c r="V9" s="7" t="str">
        <f>'Summary Measures'!AG3</f>
        <v>NA</v>
      </c>
      <c r="W9" s="7" t="str">
        <f>'Summary Measures'!AH3</f>
        <v>NA</v>
      </c>
      <c r="X9" s="7" t="str">
        <f>'Summary Measures'!AI3</f>
        <v>NA</v>
      </c>
      <c r="Y9" s="7" t="str">
        <f>'Summary Measures'!AJ3</f>
        <v>NA</v>
      </c>
      <c r="Z9" s="7" t="str">
        <f>'Summary Measures'!AK3</f>
        <v>NA</v>
      </c>
      <c r="AA9" s="9" t="str">
        <f>'Summary Measures'!AL3</f>
        <v>NA</v>
      </c>
      <c r="AB9" s="9" t="str">
        <f>'Summary Measures'!AM3</f>
        <v>NA</v>
      </c>
      <c r="AC9" s="9" t="str">
        <f>'Summary Measures'!AN3</f>
        <v>NA</v>
      </c>
      <c r="AD9" s="7" t="str">
        <f>'Summary Measures'!AX3</f>
        <v>NA</v>
      </c>
      <c r="AE9" s="7" t="str">
        <f>'Summary Measures'!AY3</f>
        <v>NA</v>
      </c>
      <c r="AF9" s="7" t="e">
        <f>'Summary Measures'!#REF!</f>
        <v>#REF!</v>
      </c>
      <c r="AG9" s="8" t="e">
        <f>'Summary Measures'!#REF!</f>
        <v>#REF!</v>
      </c>
      <c r="AH9" s="8" t="e">
        <f>'Summary Measures'!#REF!</f>
        <v>#REF!</v>
      </c>
      <c r="AI9" s="8" t="e">
        <f>'Summary Measures'!#REF!</f>
        <v>#REF!</v>
      </c>
      <c r="AJ9" s="8" t="str">
        <f>'Summary Measures'!AZ3</f>
        <v>NA</v>
      </c>
      <c r="AK9" s="8" t="e">
        <f>'Summary Measures'!#REF!</f>
        <v>#REF!</v>
      </c>
    </row>
    <row r="10" spans="1:37" x14ac:dyDescent="0.2">
      <c r="A10" s="5">
        <f t="shared" si="1"/>
        <v>2011</v>
      </c>
      <c r="B10" s="4"/>
      <c r="C10" s="6"/>
      <c r="D10" s="6"/>
      <c r="E10" s="6"/>
      <c r="F10" s="6"/>
      <c r="G10" s="7"/>
      <c r="H10" s="8"/>
      <c r="I10" s="8"/>
      <c r="J10" s="8"/>
      <c r="K10" s="8"/>
      <c r="L10" s="8"/>
      <c r="M10" s="6"/>
      <c r="N10" s="6"/>
      <c r="O10" s="6"/>
      <c r="P10" s="6"/>
      <c r="Q10" s="6"/>
      <c r="R10" s="7"/>
      <c r="S10" s="7"/>
      <c r="T10" s="7"/>
      <c r="U10" s="7"/>
      <c r="V10" s="7"/>
      <c r="W10" s="7"/>
      <c r="X10" s="7"/>
      <c r="Y10" s="7"/>
      <c r="Z10" s="7"/>
      <c r="AA10" s="9"/>
      <c r="AB10" s="9"/>
      <c r="AC10" s="9"/>
      <c r="AD10" s="7"/>
      <c r="AE10" s="7"/>
      <c r="AF10" s="7"/>
      <c r="AG10" s="8"/>
      <c r="AH10" s="8"/>
      <c r="AI10" s="8"/>
      <c r="AJ10" s="8"/>
      <c r="AK10" s="8"/>
    </row>
    <row r="11" spans="1:37" x14ac:dyDescent="0.2">
      <c r="A11" s="5">
        <f t="shared" si="1"/>
        <v>2010</v>
      </c>
      <c r="B11" s="4"/>
      <c r="C11" s="6"/>
      <c r="D11" s="6"/>
      <c r="E11" s="6"/>
      <c r="F11" s="6"/>
      <c r="G11" s="7"/>
      <c r="H11" s="8"/>
      <c r="I11" s="8"/>
      <c r="J11" s="8"/>
      <c r="K11" s="8"/>
      <c r="L11" s="8"/>
      <c r="M11" s="6"/>
      <c r="N11" s="6"/>
      <c r="O11" s="6"/>
      <c r="P11" s="6"/>
      <c r="Q11" s="6"/>
      <c r="R11" s="7"/>
      <c r="S11" s="7"/>
      <c r="T11" s="7"/>
      <c r="U11" s="7"/>
      <c r="V11" s="7"/>
      <c r="W11" s="7"/>
      <c r="X11" s="7"/>
      <c r="Y11" s="7"/>
      <c r="Z11" s="7"/>
      <c r="AA11" s="9"/>
      <c r="AB11" s="9"/>
      <c r="AC11" s="9"/>
      <c r="AD11" s="7"/>
      <c r="AE11" s="7"/>
      <c r="AF11" s="7"/>
      <c r="AG11" s="8"/>
      <c r="AH11" s="8"/>
      <c r="AI11" s="8"/>
      <c r="AJ11" s="8"/>
      <c r="AK11" s="8"/>
    </row>
    <row r="12" spans="1:37" x14ac:dyDescent="0.2">
      <c r="A12" s="5">
        <f t="shared" si="1"/>
        <v>2009</v>
      </c>
      <c r="B12" s="4"/>
      <c r="C12" s="6"/>
      <c r="D12" s="6"/>
      <c r="E12" s="6"/>
      <c r="F12" s="6"/>
      <c r="G12" s="7"/>
      <c r="H12" s="8"/>
      <c r="I12" s="8"/>
      <c r="J12" s="8"/>
      <c r="K12" s="8"/>
      <c r="L12" s="8"/>
      <c r="M12" s="6"/>
      <c r="N12" s="6"/>
      <c r="O12" s="6"/>
      <c r="P12" s="6"/>
      <c r="Q12" s="6"/>
      <c r="R12" s="7"/>
      <c r="S12" s="7"/>
      <c r="T12" s="7"/>
      <c r="U12" s="7"/>
      <c r="V12" s="7"/>
      <c r="W12" s="7"/>
      <c r="X12" s="7"/>
      <c r="Y12" s="7"/>
      <c r="Z12" s="7"/>
      <c r="AA12" s="9"/>
      <c r="AB12" s="9"/>
      <c r="AC12" s="9"/>
      <c r="AD12" s="7"/>
      <c r="AE12" s="7"/>
      <c r="AF12" s="7"/>
      <c r="AG12" s="8"/>
      <c r="AH12" s="8"/>
      <c r="AI12" s="8"/>
      <c r="AJ12" s="8"/>
      <c r="AK12" s="8"/>
    </row>
    <row r="13" spans="1:37" x14ac:dyDescent="0.2">
      <c r="A13" s="5">
        <f t="shared" si="1"/>
        <v>2008</v>
      </c>
      <c r="B13" s="4"/>
      <c r="C13" s="6"/>
      <c r="D13" s="6"/>
      <c r="E13" s="6"/>
      <c r="F13" s="6"/>
      <c r="G13" s="7"/>
      <c r="H13" s="8"/>
      <c r="I13" s="8"/>
      <c r="J13" s="8"/>
      <c r="K13" s="8"/>
      <c r="L13" s="8"/>
      <c r="M13" s="6"/>
      <c r="N13" s="6"/>
      <c r="O13" s="6"/>
      <c r="P13" s="6"/>
      <c r="Q13" s="6"/>
      <c r="R13" s="7"/>
      <c r="S13" s="7"/>
      <c r="T13" s="7"/>
      <c r="U13" s="7"/>
      <c r="V13" s="7"/>
      <c r="W13" s="7"/>
      <c r="X13" s="7"/>
      <c r="Y13" s="7"/>
      <c r="Z13" s="7"/>
      <c r="AA13" s="9"/>
      <c r="AB13" s="9"/>
      <c r="AC13" s="9"/>
      <c r="AD13" s="7"/>
      <c r="AE13" s="7"/>
      <c r="AF13" s="7"/>
      <c r="AG13" s="8"/>
      <c r="AH13" s="8"/>
      <c r="AI13" s="8"/>
      <c r="AJ13" s="8"/>
      <c r="AK13" s="8"/>
    </row>
    <row r="14" spans="1:37" x14ac:dyDescent="0.2">
      <c r="A14" s="5">
        <f t="shared" si="1"/>
        <v>2007</v>
      </c>
      <c r="B14" s="4"/>
      <c r="C14" s="6"/>
      <c r="D14" s="6"/>
      <c r="E14" s="6"/>
      <c r="F14" s="6"/>
      <c r="G14" s="7"/>
      <c r="H14" s="8"/>
      <c r="I14" s="8"/>
      <c r="J14" s="8"/>
      <c r="K14" s="8"/>
      <c r="L14" s="8"/>
      <c r="M14" s="6"/>
      <c r="N14" s="6"/>
      <c r="O14" s="6"/>
      <c r="P14" s="6"/>
      <c r="Q14" s="6"/>
      <c r="R14" s="7"/>
      <c r="S14" s="7"/>
      <c r="T14" s="7"/>
      <c r="U14" s="7"/>
      <c r="V14" s="7"/>
      <c r="W14" s="7"/>
      <c r="X14" s="7"/>
      <c r="Y14" s="7"/>
      <c r="Z14" s="7"/>
      <c r="AA14" s="9"/>
      <c r="AB14" s="9"/>
      <c r="AC14" s="9"/>
      <c r="AD14" s="7"/>
      <c r="AE14" s="7"/>
      <c r="AF14" s="7"/>
      <c r="AG14" s="8"/>
      <c r="AH14" s="8"/>
      <c r="AI14" s="8"/>
      <c r="AJ14" s="8"/>
      <c r="AK14" s="8"/>
    </row>
    <row r="15" spans="1:37" x14ac:dyDescent="0.2">
      <c r="A15" s="5">
        <f t="shared" ref="A15:A36" si="2">A8</f>
        <v>2006</v>
      </c>
      <c r="B15" s="4"/>
      <c r="C15" s="6"/>
      <c r="D15" s="6"/>
      <c r="E15" s="6"/>
      <c r="F15" s="6"/>
      <c r="G15" s="7"/>
      <c r="H15" s="8"/>
      <c r="I15" s="8"/>
      <c r="J15" s="8"/>
      <c r="K15" s="8"/>
      <c r="L15" s="8"/>
      <c r="M15" s="6"/>
      <c r="N15" s="6"/>
      <c r="O15" s="6"/>
      <c r="P15" s="6"/>
      <c r="Q15" s="6"/>
      <c r="R15" s="7"/>
      <c r="S15" s="7"/>
      <c r="T15" s="7"/>
      <c r="U15" s="7"/>
      <c r="V15" s="7"/>
      <c r="W15" s="7"/>
      <c r="X15" s="7"/>
      <c r="Y15" s="7"/>
      <c r="Z15" s="7"/>
      <c r="AA15" s="9"/>
      <c r="AB15" s="9"/>
      <c r="AC15" s="9"/>
      <c r="AD15" s="7"/>
      <c r="AE15" s="7"/>
      <c r="AF15" s="7"/>
      <c r="AG15" s="8"/>
      <c r="AH15" s="8"/>
      <c r="AI15" s="8"/>
      <c r="AJ15" s="8"/>
      <c r="AK15" s="8"/>
    </row>
    <row r="16" spans="1:37" x14ac:dyDescent="0.2">
      <c r="A16" s="5">
        <f t="shared" si="2"/>
        <v>2012</v>
      </c>
      <c r="B16" s="4" t="s">
        <v>678</v>
      </c>
      <c r="C16" s="6">
        <f>'Summary Measures'!B4</f>
        <v>0</v>
      </c>
      <c r="D16" s="6">
        <f>'Summary Measures'!C4</f>
        <v>0</v>
      </c>
      <c r="E16" s="6">
        <f>'Summary Measures'!D4</f>
        <v>0</v>
      </c>
      <c r="F16" s="6">
        <f>'Summary Measures'!E4</f>
        <v>0</v>
      </c>
      <c r="G16" s="7">
        <f>'Summary Measures'!G4</f>
        <v>0</v>
      </c>
      <c r="H16" s="8">
        <f>'Summary Measures'!H4</f>
        <v>0</v>
      </c>
      <c r="I16" s="8" t="str">
        <f>'Summary Measures'!I4</f>
        <v>NA</v>
      </c>
      <c r="J16" s="8" t="str">
        <f>'Summary Measures'!J4</f>
        <v>NA</v>
      </c>
      <c r="K16" s="8" t="str">
        <f>'Summary Measures'!K4</f>
        <v>NA</v>
      </c>
      <c r="L16" s="8" t="str">
        <f>'Summary Measures'!L4</f>
        <v>NA</v>
      </c>
      <c r="M16" s="6" t="str">
        <f>'Summary Measures'!R4</f>
        <v>NA</v>
      </c>
      <c r="N16" s="6" t="str">
        <f>'Summary Measures'!S4</f>
        <v>NA</v>
      </c>
      <c r="O16" s="6" t="str">
        <f>'Summary Measures'!T4</f>
        <v>NA</v>
      </c>
      <c r="P16" s="6" t="str">
        <f>'Summary Measures'!U4</f>
        <v>NA</v>
      </c>
      <c r="Q16" s="6" t="str">
        <f>'Summary Measures'!W4</f>
        <v>NA</v>
      </c>
      <c r="R16" s="7" t="str">
        <f>'Summary Measures'!X4</f>
        <v>NA</v>
      </c>
      <c r="S16" s="7" t="str">
        <f>'Summary Measures'!Y4</f>
        <v>NA</v>
      </c>
      <c r="T16" s="7" t="e">
        <f>'Summary Measures'!#REF!</f>
        <v>#REF!</v>
      </c>
      <c r="U16" s="7" t="e">
        <f>'Summary Measures'!#REF!</f>
        <v>#REF!</v>
      </c>
      <c r="V16" s="7" t="str">
        <f>'Summary Measures'!AG4</f>
        <v>NA</v>
      </c>
      <c r="W16" s="7" t="str">
        <f>'Summary Measures'!AH4</f>
        <v>NA</v>
      </c>
      <c r="X16" s="7" t="str">
        <f>'Summary Measures'!AI4</f>
        <v>NA</v>
      </c>
      <c r="Y16" s="7" t="str">
        <f>'Summary Measures'!AJ4</f>
        <v>NA</v>
      </c>
      <c r="Z16" s="7" t="str">
        <f>'Summary Measures'!AK4</f>
        <v>NA</v>
      </c>
      <c r="AA16" s="9" t="str">
        <f>'Summary Measures'!AL4</f>
        <v>NA</v>
      </c>
      <c r="AB16" s="9" t="str">
        <f>'Summary Measures'!AM4</f>
        <v>NA</v>
      </c>
      <c r="AC16" s="9" t="str">
        <f>'Summary Measures'!AN4</f>
        <v>NA</v>
      </c>
      <c r="AD16" s="7" t="str">
        <f>'Summary Measures'!AX4</f>
        <v>NA</v>
      </c>
      <c r="AE16" s="7" t="str">
        <f>'Summary Measures'!AY4</f>
        <v>NA</v>
      </c>
      <c r="AF16" s="7" t="e">
        <f>'Summary Measures'!#REF!</f>
        <v>#REF!</v>
      </c>
      <c r="AG16" s="8" t="e">
        <f>'Summary Measures'!#REF!</f>
        <v>#REF!</v>
      </c>
      <c r="AH16" s="8" t="e">
        <f>'Summary Measures'!#REF!</f>
        <v>#REF!</v>
      </c>
      <c r="AI16" s="8" t="e">
        <f>'Summary Measures'!#REF!</f>
        <v>#REF!</v>
      </c>
      <c r="AJ16" s="8" t="str">
        <f>'Summary Measures'!AZ4</f>
        <v>NA</v>
      </c>
      <c r="AK16" s="8" t="e">
        <f>'Summary Measures'!#REF!</f>
        <v>#REF!</v>
      </c>
    </row>
    <row r="17" spans="1:37" x14ac:dyDescent="0.2">
      <c r="A17" s="5">
        <f t="shared" si="2"/>
        <v>2011</v>
      </c>
      <c r="B17" s="4"/>
      <c r="C17" s="6"/>
      <c r="D17" s="6"/>
      <c r="E17" s="6"/>
      <c r="F17" s="6"/>
      <c r="G17" s="7"/>
      <c r="H17" s="8"/>
      <c r="I17" s="8"/>
      <c r="J17" s="8"/>
      <c r="K17" s="8"/>
      <c r="L17" s="8"/>
      <c r="M17" s="6"/>
      <c r="N17" s="6"/>
      <c r="O17" s="6"/>
      <c r="P17" s="6"/>
      <c r="Q17" s="6"/>
      <c r="R17" s="7"/>
      <c r="S17" s="7"/>
      <c r="T17" s="7"/>
      <c r="U17" s="7"/>
      <c r="V17" s="7"/>
      <c r="W17" s="7"/>
      <c r="X17" s="7"/>
      <c r="Y17" s="7"/>
      <c r="Z17" s="7"/>
      <c r="AA17" s="9"/>
      <c r="AB17" s="9"/>
      <c r="AC17" s="9"/>
      <c r="AD17" s="7"/>
      <c r="AE17" s="7"/>
      <c r="AF17" s="7"/>
      <c r="AG17" s="8"/>
      <c r="AH17" s="8"/>
      <c r="AI17" s="8"/>
      <c r="AJ17" s="8"/>
      <c r="AK17" s="8"/>
    </row>
    <row r="18" spans="1:37" x14ac:dyDescent="0.2">
      <c r="A18" s="5">
        <f t="shared" si="2"/>
        <v>2010</v>
      </c>
      <c r="B18" s="4"/>
      <c r="C18" s="6"/>
      <c r="D18" s="6"/>
      <c r="E18" s="6"/>
      <c r="F18" s="6"/>
      <c r="G18" s="7"/>
      <c r="H18" s="8"/>
      <c r="I18" s="8"/>
      <c r="J18" s="8"/>
      <c r="K18" s="8"/>
      <c r="L18" s="8"/>
      <c r="M18" s="6"/>
      <c r="N18" s="6"/>
      <c r="O18" s="6"/>
      <c r="P18" s="6"/>
      <c r="Q18" s="6"/>
      <c r="R18" s="7"/>
      <c r="S18" s="7"/>
      <c r="T18" s="7"/>
      <c r="U18" s="7"/>
      <c r="V18" s="7"/>
      <c r="W18" s="7"/>
      <c r="X18" s="7"/>
      <c r="Y18" s="7"/>
      <c r="Z18" s="7"/>
      <c r="AA18" s="9"/>
      <c r="AB18" s="9"/>
      <c r="AC18" s="9"/>
      <c r="AD18" s="7"/>
      <c r="AE18" s="7"/>
      <c r="AF18" s="7"/>
      <c r="AG18" s="8"/>
      <c r="AH18" s="8"/>
      <c r="AI18" s="8"/>
      <c r="AJ18" s="8"/>
      <c r="AK18" s="8"/>
    </row>
    <row r="19" spans="1:37" x14ac:dyDescent="0.2">
      <c r="A19" s="5">
        <f t="shared" si="2"/>
        <v>2009</v>
      </c>
      <c r="B19" s="4"/>
      <c r="C19" s="6"/>
      <c r="D19" s="6"/>
      <c r="E19" s="6"/>
      <c r="F19" s="6"/>
      <c r="G19" s="7"/>
      <c r="H19" s="8"/>
      <c r="I19" s="8"/>
      <c r="J19" s="8"/>
      <c r="K19" s="8"/>
      <c r="L19" s="8"/>
      <c r="M19" s="6"/>
      <c r="N19" s="6"/>
      <c r="O19" s="6"/>
      <c r="P19" s="6"/>
      <c r="Q19" s="6"/>
      <c r="R19" s="7"/>
      <c r="S19" s="7"/>
      <c r="T19" s="7"/>
      <c r="U19" s="7"/>
      <c r="V19" s="7"/>
      <c r="W19" s="7"/>
      <c r="X19" s="7"/>
      <c r="Y19" s="7"/>
      <c r="Z19" s="7"/>
      <c r="AA19" s="9"/>
      <c r="AB19" s="9"/>
      <c r="AC19" s="9"/>
      <c r="AD19" s="7"/>
      <c r="AE19" s="7"/>
      <c r="AF19" s="7"/>
      <c r="AG19" s="8"/>
      <c r="AH19" s="8"/>
      <c r="AI19" s="8"/>
      <c r="AJ19" s="8"/>
      <c r="AK19" s="8"/>
    </row>
    <row r="20" spans="1:37" x14ac:dyDescent="0.2">
      <c r="A20" s="5">
        <f t="shared" si="2"/>
        <v>2008</v>
      </c>
      <c r="B20" s="4"/>
      <c r="C20" s="6"/>
      <c r="D20" s="6"/>
      <c r="E20" s="6"/>
      <c r="F20" s="6"/>
      <c r="G20" s="7"/>
      <c r="H20" s="8"/>
      <c r="I20" s="8"/>
      <c r="J20" s="8"/>
      <c r="K20" s="8"/>
      <c r="L20" s="8"/>
      <c r="M20" s="6"/>
      <c r="N20" s="6"/>
      <c r="O20" s="6"/>
      <c r="P20" s="6"/>
      <c r="Q20" s="6"/>
      <c r="R20" s="7"/>
      <c r="S20" s="7"/>
      <c r="T20" s="7"/>
      <c r="U20" s="7"/>
      <c r="V20" s="7"/>
      <c r="W20" s="7"/>
      <c r="X20" s="7"/>
      <c r="Y20" s="7"/>
      <c r="Z20" s="7"/>
      <c r="AA20" s="9"/>
      <c r="AB20" s="9"/>
      <c r="AC20" s="9"/>
      <c r="AD20" s="7"/>
      <c r="AE20" s="7"/>
      <c r="AF20" s="7"/>
      <c r="AG20" s="8"/>
      <c r="AH20" s="8"/>
      <c r="AI20" s="8"/>
      <c r="AJ20" s="8"/>
      <c r="AK20" s="8"/>
    </row>
    <row r="21" spans="1:37" x14ac:dyDescent="0.2">
      <c r="A21" s="5">
        <f t="shared" si="2"/>
        <v>2007</v>
      </c>
      <c r="B21" s="4"/>
      <c r="C21" s="6"/>
      <c r="D21" s="6"/>
      <c r="E21" s="6"/>
      <c r="F21" s="6"/>
      <c r="G21" s="7"/>
      <c r="H21" s="8"/>
      <c r="I21" s="8"/>
      <c r="J21" s="8"/>
      <c r="K21" s="8"/>
      <c r="L21" s="8"/>
      <c r="M21" s="6"/>
      <c r="N21" s="6"/>
      <c r="O21" s="6"/>
      <c r="P21" s="6"/>
      <c r="Q21" s="6"/>
      <c r="R21" s="7"/>
      <c r="S21" s="7"/>
      <c r="T21" s="7"/>
      <c r="U21" s="7"/>
      <c r="V21" s="7"/>
      <c r="W21" s="7"/>
      <c r="X21" s="7"/>
      <c r="Y21" s="7"/>
      <c r="Z21" s="7"/>
      <c r="AA21" s="9"/>
      <c r="AB21" s="9"/>
      <c r="AC21" s="9"/>
      <c r="AD21" s="7"/>
      <c r="AE21" s="7"/>
      <c r="AF21" s="7"/>
      <c r="AG21" s="8"/>
      <c r="AH21" s="8"/>
      <c r="AI21" s="8"/>
      <c r="AJ21" s="8"/>
      <c r="AK21" s="8"/>
    </row>
    <row r="22" spans="1:37" x14ac:dyDescent="0.2">
      <c r="A22" s="5">
        <f t="shared" si="2"/>
        <v>2006</v>
      </c>
      <c r="B22" s="4"/>
      <c r="C22" s="6"/>
      <c r="D22" s="6"/>
      <c r="E22" s="6"/>
      <c r="F22" s="6"/>
      <c r="G22" s="7"/>
      <c r="H22" s="8"/>
      <c r="I22" s="8"/>
      <c r="J22" s="8"/>
      <c r="K22" s="8"/>
      <c r="L22" s="8"/>
      <c r="M22" s="6"/>
      <c r="N22" s="6"/>
      <c r="O22" s="6"/>
      <c r="P22" s="6"/>
      <c r="Q22" s="6"/>
      <c r="R22" s="7"/>
      <c r="S22" s="7"/>
      <c r="T22" s="7"/>
      <c r="U22" s="7"/>
      <c r="V22" s="7"/>
      <c r="W22" s="7"/>
      <c r="X22" s="7"/>
      <c r="Y22" s="7"/>
      <c r="Z22" s="7"/>
      <c r="AA22" s="9"/>
      <c r="AB22" s="9"/>
      <c r="AC22" s="9"/>
      <c r="AD22" s="7"/>
      <c r="AE22" s="7"/>
      <c r="AF22" s="7"/>
      <c r="AG22" s="8"/>
      <c r="AH22" s="8"/>
      <c r="AI22" s="8"/>
      <c r="AJ22" s="8"/>
      <c r="AK22" s="8"/>
    </row>
    <row r="23" spans="1:37" x14ac:dyDescent="0.2">
      <c r="A23" s="5">
        <f t="shared" si="2"/>
        <v>2012</v>
      </c>
      <c r="B23" s="4" t="s">
        <v>494</v>
      </c>
      <c r="C23" s="6">
        <f>'Summary Measures'!B5</f>
        <v>0</v>
      </c>
      <c r="D23" s="6">
        <f>'Summary Measures'!C5</f>
        <v>0</v>
      </c>
      <c r="E23" s="6">
        <f>'Summary Measures'!D5</f>
        <v>0</v>
      </c>
      <c r="F23" s="6">
        <f>'Summary Measures'!E5</f>
        <v>0</v>
      </c>
      <c r="G23" s="7">
        <f>'Summary Measures'!G5</f>
        <v>0</v>
      </c>
      <c r="H23" s="8">
        <f>'Summary Measures'!H5</f>
        <v>0</v>
      </c>
      <c r="I23" s="8" t="str">
        <f>'Summary Measures'!I5</f>
        <v>NA</v>
      </c>
      <c r="J23" s="8" t="str">
        <f>'Summary Measures'!J5</f>
        <v>NA</v>
      </c>
      <c r="K23" s="8" t="str">
        <f>'Summary Measures'!K5</f>
        <v>NA</v>
      </c>
      <c r="L23" s="8" t="str">
        <f>'Summary Measures'!L5</f>
        <v>NA</v>
      </c>
      <c r="M23" s="6" t="str">
        <f>'Summary Measures'!R5</f>
        <v>NA</v>
      </c>
      <c r="N23" s="6" t="str">
        <f>'Summary Measures'!S5</f>
        <v>NA</v>
      </c>
      <c r="O23" s="6" t="str">
        <f>'Summary Measures'!T5</f>
        <v>NA</v>
      </c>
      <c r="P23" s="6" t="str">
        <f>'Summary Measures'!U5</f>
        <v>NA</v>
      </c>
      <c r="Q23" s="6" t="str">
        <f>'Summary Measures'!W5</f>
        <v>NA</v>
      </c>
      <c r="R23" s="7" t="str">
        <f>'Summary Measures'!X5</f>
        <v>NA</v>
      </c>
      <c r="S23" s="7" t="str">
        <f>'Summary Measures'!Y5</f>
        <v>NA</v>
      </c>
      <c r="T23" s="7" t="e">
        <f>'Summary Measures'!#REF!</f>
        <v>#REF!</v>
      </c>
      <c r="U23" s="7" t="e">
        <f>'Summary Measures'!#REF!</f>
        <v>#REF!</v>
      </c>
      <c r="V23" s="7" t="str">
        <f>'Summary Measures'!AG5</f>
        <v>NA</v>
      </c>
      <c r="W23" s="7" t="str">
        <f>'Summary Measures'!AH5</f>
        <v>NA</v>
      </c>
      <c r="X23" s="7" t="str">
        <f>'Summary Measures'!AI5</f>
        <v>NA</v>
      </c>
      <c r="Y23" s="7" t="str">
        <f>'Summary Measures'!AJ5</f>
        <v>NA</v>
      </c>
      <c r="Z23" s="7" t="str">
        <f>'Summary Measures'!AK5</f>
        <v>NA</v>
      </c>
      <c r="AA23" s="9" t="str">
        <f>'Summary Measures'!AL5</f>
        <v>NA</v>
      </c>
      <c r="AB23" s="9" t="str">
        <f>'Summary Measures'!AM5</f>
        <v>NA</v>
      </c>
      <c r="AC23" s="9" t="str">
        <f>'Summary Measures'!AN5</f>
        <v>NA</v>
      </c>
      <c r="AD23" s="7" t="str">
        <f>'Summary Measures'!AX5</f>
        <v>NA</v>
      </c>
      <c r="AE23" s="7" t="str">
        <f>'Summary Measures'!AY5</f>
        <v>NA</v>
      </c>
      <c r="AF23" s="7" t="e">
        <f>'Summary Measures'!#REF!</f>
        <v>#REF!</v>
      </c>
      <c r="AG23" s="8" t="e">
        <f>'Summary Measures'!#REF!</f>
        <v>#REF!</v>
      </c>
      <c r="AH23" s="8" t="e">
        <f>'Summary Measures'!#REF!</f>
        <v>#REF!</v>
      </c>
      <c r="AI23" s="8" t="e">
        <f>'Summary Measures'!#REF!</f>
        <v>#REF!</v>
      </c>
      <c r="AJ23" s="8" t="str">
        <f>'Summary Measures'!AZ5</f>
        <v>NA</v>
      </c>
      <c r="AK23" s="8" t="e">
        <f>'Summary Measures'!#REF!</f>
        <v>#REF!</v>
      </c>
    </row>
    <row r="24" spans="1:37" x14ac:dyDescent="0.2">
      <c r="A24" s="5">
        <f t="shared" si="2"/>
        <v>2011</v>
      </c>
      <c r="B24" s="4"/>
      <c r="C24" s="6"/>
      <c r="D24" s="6"/>
      <c r="E24" s="6"/>
      <c r="F24" s="6"/>
      <c r="G24" s="7"/>
      <c r="H24" s="8"/>
      <c r="I24" s="8"/>
      <c r="J24" s="8"/>
      <c r="K24" s="8"/>
      <c r="L24" s="8"/>
      <c r="M24" s="6"/>
      <c r="N24" s="6"/>
      <c r="O24" s="6"/>
      <c r="P24" s="6"/>
      <c r="Q24" s="6"/>
      <c r="R24" s="7"/>
      <c r="S24" s="7"/>
      <c r="T24" s="7"/>
      <c r="U24" s="7"/>
      <c r="V24" s="7"/>
      <c r="W24" s="7"/>
      <c r="X24" s="7"/>
      <c r="Y24" s="7"/>
      <c r="Z24" s="7"/>
      <c r="AA24" s="9"/>
      <c r="AB24" s="9"/>
      <c r="AC24" s="9"/>
      <c r="AD24" s="7"/>
      <c r="AE24" s="7"/>
      <c r="AF24" s="7"/>
      <c r="AG24" s="8"/>
      <c r="AH24" s="8"/>
      <c r="AI24" s="8"/>
      <c r="AJ24" s="8"/>
      <c r="AK24" s="8"/>
    </row>
    <row r="25" spans="1:37" x14ac:dyDescent="0.2">
      <c r="A25" s="5">
        <f t="shared" si="2"/>
        <v>2010</v>
      </c>
      <c r="B25" s="4"/>
      <c r="C25" s="6"/>
      <c r="D25" s="6"/>
      <c r="E25" s="6"/>
      <c r="F25" s="6"/>
      <c r="G25" s="7"/>
      <c r="H25" s="8"/>
      <c r="I25" s="8"/>
      <c r="J25" s="8"/>
      <c r="K25" s="8"/>
      <c r="L25" s="8"/>
      <c r="M25" s="6"/>
      <c r="N25" s="6"/>
      <c r="O25" s="6"/>
      <c r="P25" s="6"/>
      <c r="Q25" s="6"/>
      <c r="R25" s="7"/>
      <c r="S25" s="7"/>
      <c r="T25" s="7"/>
      <c r="U25" s="7"/>
      <c r="V25" s="7"/>
      <c r="W25" s="7"/>
      <c r="X25" s="7"/>
      <c r="Y25" s="7"/>
      <c r="Z25" s="7"/>
      <c r="AA25" s="9"/>
      <c r="AB25" s="9"/>
      <c r="AC25" s="9"/>
      <c r="AD25" s="7"/>
      <c r="AE25" s="7"/>
      <c r="AF25" s="7"/>
      <c r="AG25" s="8"/>
      <c r="AH25" s="8"/>
      <c r="AI25" s="8"/>
      <c r="AJ25" s="8"/>
      <c r="AK25" s="8"/>
    </row>
    <row r="26" spans="1:37" x14ac:dyDescent="0.2">
      <c r="A26" s="5">
        <f t="shared" si="2"/>
        <v>2009</v>
      </c>
      <c r="B26" s="4"/>
      <c r="C26" s="6"/>
      <c r="D26" s="6"/>
      <c r="E26" s="6"/>
      <c r="F26" s="6"/>
      <c r="G26" s="7"/>
      <c r="H26" s="8"/>
      <c r="I26" s="8"/>
      <c r="J26" s="8"/>
      <c r="K26" s="8"/>
      <c r="L26" s="8"/>
      <c r="M26" s="6"/>
      <c r="N26" s="6"/>
      <c r="O26" s="6"/>
      <c r="P26" s="6"/>
      <c r="Q26" s="6"/>
      <c r="R26" s="7"/>
      <c r="S26" s="7"/>
      <c r="T26" s="7"/>
      <c r="U26" s="7"/>
      <c r="V26" s="7"/>
      <c r="W26" s="7"/>
      <c r="X26" s="7"/>
      <c r="Y26" s="7"/>
      <c r="Z26" s="7"/>
      <c r="AA26" s="9"/>
      <c r="AB26" s="9"/>
      <c r="AC26" s="9"/>
      <c r="AD26" s="7"/>
      <c r="AE26" s="7"/>
      <c r="AF26" s="7"/>
      <c r="AG26" s="8"/>
      <c r="AH26" s="8"/>
      <c r="AI26" s="8"/>
      <c r="AJ26" s="9"/>
      <c r="AK26" s="9"/>
    </row>
    <row r="27" spans="1:37" x14ac:dyDescent="0.2">
      <c r="A27" s="5">
        <f t="shared" si="2"/>
        <v>2008</v>
      </c>
      <c r="B27" s="4"/>
      <c r="C27" s="6"/>
      <c r="D27" s="6"/>
      <c r="E27" s="6"/>
      <c r="F27" s="6"/>
      <c r="G27" s="7"/>
      <c r="H27" s="8"/>
      <c r="I27" s="8"/>
      <c r="J27" s="8"/>
      <c r="K27" s="8"/>
      <c r="L27" s="8"/>
      <c r="M27" s="6"/>
      <c r="N27" s="6"/>
      <c r="O27" s="6"/>
      <c r="P27" s="6"/>
      <c r="Q27" s="6"/>
      <c r="R27" s="7"/>
      <c r="S27" s="7"/>
      <c r="T27" s="7"/>
      <c r="U27" s="7"/>
      <c r="V27" s="7"/>
      <c r="W27" s="7"/>
      <c r="X27" s="7"/>
      <c r="Y27" s="7"/>
      <c r="Z27" s="7"/>
      <c r="AA27" s="9"/>
      <c r="AB27" s="9"/>
      <c r="AC27" s="9"/>
      <c r="AD27" s="7"/>
      <c r="AE27" s="7"/>
      <c r="AF27" s="7"/>
      <c r="AG27" s="8"/>
      <c r="AH27" s="8"/>
      <c r="AI27" s="8"/>
      <c r="AJ27" s="9"/>
      <c r="AK27" s="9"/>
    </row>
    <row r="28" spans="1:37" x14ac:dyDescent="0.2">
      <c r="A28" s="5">
        <f t="shared" si="2"/>
        <v>2007</v>
      </c>
      <c r="B28" s="4"/>
      <c r="C28" s="6"/>
      <c r="D28" s="6"/>
      <c r="E28" s="6"/>
      <c r="F28" s="6"/>
      <c r="G28" s="7"/>
      <c r="H28" s="8"/>
      <c r="I28" s="8"/>
      <c r="J28" s="8"/>
      <c r="K28" s="8"/>
      <c r="L28" s="8"/>
      <c r="M28" s="6"/>
      <c r="N28" s="6"/>
      <c r="O28" s="6"/>
      <c r="P28" s="6"/>
      <c r="Q28" s="6"/>
      <c r="R28" s="7"/>
      <c r="S28" s="7"/>
      <c r="T28" s="7"/>
      <c r="U28" s="7"/>
      <c r="V28" s="7"/>
      <c r="W28" s="7"/>
      <c r="X28" s="7"/>
      <c r="Y28" s="7"/>
      <c r="Z28" s="7"/>
      <c r="AA28" s="9"/>
      <c r="AB28" s="9"/>
      <c r="AC28" s="9"/>
      <c r="AD28" s="7"/>
      <c r="AE28" s="7"/>
      <c r="AF28" s="7"/>
      <c r="AG28" s="8"/>
      <c r="AH28" s="8"/>
      <c r="AI28" s="8"/>
      <c r="AJ28" s="9"/>
      <c r="AK28" s="9"/>
    </row>
    <row r="29" spans="1:37" x14ac:dyDescent="0.2">
      <c r="A29" s="5">
        <f t="shared" si="2"/>
        <v>2006</v>
      </c>
      <c r="B29" s="4"/>
      <c r="C29" s="6"/>
      <c r="D29" s="6"/>
      <c r="E29" s="6"/>
      <c r="F29" s="6"/>
      <c r="G29" s="7"/>
      <c r="H29" s="8"/>
      <c r="I29" s="8"/>
      <c r="J29" s="8"/>
      <c r="K29" s="8"/>
      <c r="L29" s="8"/>
      <c r="M29" s="6"/>
      <c r="N29" s="6"/>
      <c r="O29" s="6"/>
      <c r="P29" s="6"/>
      <c r="Q29" s="6"/>
      <c r="R29" s="7"/>
      <c r="S29" s="7"/>
      <c r="T29" s="7"/>
      <c r="U29" s="7"/>
      <c r="V29" s="7"/>
      <c r="W29" s="7"/>
      <c r="X29" s="7"/>
      <c r="Y29" s="7"/>
      <c r="Z29" s="7"/>
      <c r="AA29" s="9"/>
      <c r="AB29" s="9"/>
      <c r="AC29" s="9"/>
      <c r="AD29" s="7"/>
      <c r="AE29" s="7"/>
      <c r="AF29" s="7"/>
      <c r="AG29" s="8"/>
      <c r="AH29" s="8"/>
      <c r="AI29" s="8"/>
      <c r="AJ29" s="9"/>
      <c r="AK29" s="9"/>
    </row>
    <row r="30" spans="1:37" x14ac:dyDescent="0.2">
      <c r="A30" s="5">
        <f t="shared" si="2"/>
        <v>2012</v>
      </c>
      <c r="B30" s="4" t="s">
        <v>664</v>
      </c>
      <c r="C30" s="6">
        <f>'Summary Measures'!B6</f>
        <v>0</v>
      </c>
      <c r="D30" s="6">
        <f>'Summary Measures'!C6</f>
        <v>0</v>
      </c>
      <c r="E30" s="6">
        <f>'Summary Measures'!D6</f>
        <v>0</v>
      </c>
      <c r="F30" s="6">
        <f>'Summary Measures'!E6</f>
        <v>0</v>
      </c>
      <c r="G30" s="7">
        <f>'Summary Measures'!G6</f>
        <v>0</v>
      </c>
      <c r="H30" s="8">
        <f>'Summary Measures'!H6</f>
        <v>0</v>
      </c>
      <c r="I30" s="8" t="str">
        <f>'Summary Measures'!I6</f>
        <v>NA</v>
      </c>
      <c r="J30" s="8" t="str">
        <f>'Summary Measures'!J6</f>
        <v>NA</v>
      </c>
      <c r="K30" s="8" t="str">
        <f>'Summary Measures'!K6</f>
        <v>NA</v>
      </c>
      <c r="L30" s="8" t="str">
        <f>'Summary Measures'!L6</f>
        <v>NA</v>
      </c>
      <c r="M30" s="6" t="str">
        <f>'Summary Measures'!R6</f>
        <v>NA</v>
      </c>
      <c r="N30" s="6" t="str">
        <f>'Summary Measures'!S6</f>
        <v>NA</v>
      </c>
      <c r="O30" s="6" t="str">
        <f>'Summary Measures'!T6</f>
        <v>NA</v>
      </c>
      <c r="P30" s="6" t="str">
        <f>'Summary Measures'!U6</f>
        <v>NA</v>
      </c>
      <c r="Q30" s="6" t="str">
        <f>'Summary Measures'!W6</f>
        <v>NA</v>
      </c>
      <c r="R30" s="7" t="str">
        <f>'Summary Measures'!X6</f>
        <v>NA</v>
      </c>
      <c r="S30" s="7" t="str">
        <f>'Summary Measures'!Y6</f>
        <v>NA</v>
      </c>
      <c r="T30" s="7" t="e">
        <f>'Summary Measures'!#REF!</f>
        <v>#REF!</v>
      </c>
      <c r="U30" s="7" t="e">
        <f>'Summary Measures'!#REF!</f>
        <v>#REF!</v>
      </c>
      <c r="V30" s="7" t="str">
        <f>'Summary Measures'!AG6</f>
        <v>NA</v>
      </c>
      <c r="W30" s="7" t="str">
        <f>'Summary Measures'!AH6</f>
        <v>NA</v>
      </c>
      <c r="X30" s="7" t="str">
        <f>'Summary Measures'!AI6</f>
        <v>NA</v>
      </c>
      <c r="Y30" s="7" t="str">
        <f>'Summary Measures'!AJ6</f>
        <v>NA</v>
      </c>
      <c r="Z30" s="7" t="str">
        <f>'Summary Measures'!AK6</f>
        <v>NA</v>
      </c>
      <c r="AA30" s="9" t="str">
        <f>'Summary Measures'!AL6</f>
        <v>NA</v>
      </c>
      <c r="AB30" s="9" t="str">
        <f>'Summary Measures'!AM6</f>
        <v>NA</v>
      </c>
      <c r="AC30" s="9" t="str">
        <f>'Summary Measures'!AN6</f>
        <v>NA</v>
      </c>
      <c r="AD30" s="7" t="str">
        <f>'Summary Measures'!AX6</f>
        <v>NA</v>
      </c>
      <c r="AE30" s="7" t="str">
        <f>'Summary Measures'!AY6</f>
        <v>NA</v>
      </c>
      <c r="AF30" s="7" t="e">
        <f>'Summary Measures'!#REF!</f>
        <v>#REF!</v>
      </c>
      <c r="AG30" s="8" t="e">
        <f>'Summary Measures'!#REF!</f>
        <v>#REF!</v>
      </c>
      <c r="AH30" s="8" t="e">
        <f>'Summary Measures'!#REF!</f>
        <v>#REF!</v>
      </c>
      <c r="AI30" s="8" t="e">
        <f>'Summary Measures'!#REF!</f>
        <v>#REF!</v>
      </c>
      <c r="AJ30" s="8" t="str">
        <f>'Summary Measures'!AZ6</f>
        <v>NA</v>
      </c>
      <c r="AK30" s="8" t="e">
        <f>'Summary Measures'!#REF!</f>
        <v>#REF!</v>
      </c>
    </row>
    <row r="31" spans="1:37" x14ac:dyDescent="0.2">
      <c r="A31" s="5">
        <f t="shared" si="2"/>
        <v>2011</v>
      </c>
      <c r="B31" s="4"/>
      <c r="C31" s="6"/>
      <c r="D31" s="6"/>
      <c r="E31" s="6"/>
      <c r="F31" s="6"/>
      <c r="G31" s="7"/>
      <c r="H31" s="8"/>
      <c r="I31" s="8"/>
      <c r="J31" s="8"/>
      <c r="K31" s="8"/>
      <c r="L31" s="8"/>
      <c r="M31" s="6"/>
      <c r="N31" s="6"/>
      <c r="O31" s="6"/>
      <c r="P31" s="6"/>
      <c r="Q31" s="6"/>
      <c r="R31" s="7"/>
      <c r="S31" s="7"/>
      <c r="T31" s="7"/>
      <c r="U31" s="7"/>
      <c r="V31" s="7"/>
      <c r="W31" s="7"/>
      <c r="X31" s="7"/>
      <c r="Y31" s="7"/>
      <c r="Z31" s="7"/>
      <c r="AA31" s="9"/>
      <c r="AB31" s="9"/>
      <c r="AC31" s="9"/>
      <c r="AD31" s="7"/>
      <c r="AE31" s="7"/>
      <c r="AF31" s="7"/>
      <c r="AG31" s="8"/>
      <c r="AH31" s="8"/>
      <c r="AI31" s="8"/>
      <c r="AJ31" s="9"/>
      <c r="AK31" s="9"/>
    </row>
    <row r="32" spans="1:37" x14ac:dyDescent="0.2">
      <c r="A32" s="5">
        <f t="shared" si="2"/>
        <v>2010</v>
      </c>
      <c r="B32" s="4"/>
      <c r="C32" s="6"/>
      <c r="D32" s="6"/>
      <c r="E32" s="6"/>
      <c r="F32" s="6"/>
      <c r="G32" s="7"/>
      <c r="H32" s="8"/>
      <c r="I32" s="8"/>
      <c r="J32" s="8"/>
      <c r="K32" s="8"/>
      <c r="L32" s="8"/>
      <c r="M32" s="6"/>
      <c r="N32" s="6"/>
      <c r="O32" s="6"/>
      <c r="P32" s="6"/>
      <c r="Q32" s="6"/>
      <c r="R32" s="7"/>
      <c r="S32" s="7"/>
      <c r="T32" s="7"/>
      <c r="U32" s="7"/>
      <c r="V32" s="7"/>
      <c r="W32" s="7"/>
      <c r="X32" s="7"/>
      <c r="Y32" s="7"/>
      <c r="Z32" s="7"/>
      <c r="AA32" s="9"/>
      <c r="AB32" s="9"/>
      <c r="AC32" s="9"/>
      <c r="AD32" s="7"/>
      <c r="AE32" s="7"/>
      <c r="AF32" s="7"/>
      <c r="AG32" s="8"/>
      <c r="AH32" s="8"/>
      <c r="AI32" s="8"/>
      <c r="AJ32" s="9"/>
      <c r="AK32" s="9"/>
    </row>
    <row r="33" spans="1:37" x14ac:dyDescent="0.2">
      <c r="A33" s="5">
        <f t="shared" si="2"/>
        <v>2009</v>
      </c>
      <c r="B33" s="4"/>
      <c r="C33" s="6"/>
      <c r="D33" s="6"/>
      <c r="E33" s="6"/>
      <c r="F33" s="6"/>
      <c r="G33" s="7"/>
      <c r="H33" s="8"/>
      <c r="I33" s="8"/>
      <c r="J33" s="8"/>
      <c r="K33" s="8"/>
      <c r="L33" s="8"/>
      <c r="M33" s="6"/>
      <c r="N33" s="6"/>
      <c r="O33" s="6"/>
      <c r="P33" s="6"/>
      <c r="Q33" s="6"/>
      <c r="R33" s="7"/>
      <c r="S33" s="7"/>
      <c r="T33" s="7"/>
      <c r="U33" s="7"/>
      <c r="V33" s="7"/>
      <c r="W33" s="7"/>
      <c r="X33" s="7"/>
      <c r="Y33" s="7"/>
      <c r="Z33" s="7"/>
      <c r="AA33" s="9"/>
      <c r="AB33" s="9"/>
      <c r="AC33" s="9"/>
      <c r="AD33" s="7"/>
      <c r="AE33" s="7"/>
      <c r="AF33" s="7"/>
      <c r="AG33" s="8"/>
      <c r="AH33" s="8"/>
      <c r="AI33" s="8"/>
      <c r="AJ33" s="9"/>
      <c r="AK33" s="9"/>
    </row>
    <row r="34" spans="1:37" x14ac:dyDescent="0.2">
      <c r="A34" s="5">
        <f t="shared" si="2"/>
        <v>2008</v>
      </c>
      <c r="B34" s="4"/>
      <c r="C34" s="6"/>
      <c r="D34" s="6"/>
      <c r="E34" s="6"/>
      <c r="F34" s="6"/>
      <c r="G34" s="7"/>
      <c r="H34" s="8"/>
      <c r="I34" s="8"/>
      <c r="J34" s="8"/>
      <c r="K34" s="8"/>
      <c r="L34" s="8"/>
      <c r="M34" s="6"/>
      <c r="N34" s="6"/>
      <c r="O34" s="6"/>
      <c r="P34" s="6"/>
      <c r="Q34" s="6"/>
      <c r="R34" s="7"/>
      <c r="S34" s="7"/>
      <c r="T34" s="7"/>
      <c r="U34" s="7"/>
      <c r="V34" s="7"/>
      <c r="W34" s="7"/>
      <c r="X34" s="7"/>
      <c r="Y34" s="7"/>
      <c r="Z34" s="7"/>
      <c r="AA34" s="9"/>
      <c r="AB34" s="9"/>
      <c r="AC34" s="9"/>
      <c r="AD34" s="7"/>
      <c r="AE34" s="7"/>
      <c r="AF34" s="7"/>
      <c r="AG34" s="8"/>
      <c r="AH34" s="8"/>
      <c r="AI34" s="8"/>
      <c r="AJ34" s="9"/>
      <c r="AK34" s="9"/>
    </row>
    <row r="35" spans="1:37" x14ac:dyDescent="0.2">
      <c r="A35" s="5">
        <f t="shared" si="2"/>
        <v>2007</v>
      </c>
      <c r="B35" s="4"/>
      <c r="C35" s="6"/>
      <c r="D35" s="6"/>
      <c r="E35" s="6"/>
      <c r="F35" s="6"/>
      <c r="G35" s="7"/>
      <c r="H35" s="8"/>
      <c r="I35" s="8"/>
      <c r="J35" s="8"/>
      <c r="K35" s="8"/>
      <c r="L35" s="8"/>
      <c r="M35" s="6"/>
      <c r="N35" s="6"/>
      <c r="O35" s="6"/>
      <c r="P35" s="6"/>
      <c r="Q35" s="6"/>
      <c r="R35" s="7"/>
      <c r="S35" s="7"/>
      <c r="T35" s="7"/>
      <c r="U35" s="7"/>
      <c r="V35" s="7"/>
      <c r="W35" s="7"/>
      <c r="X35" s="7"/>
      <c r="Y35" s="7"/>
      <c r="Z35" s="7"/>
      <c r="AA35" s="9"/>
      <c r="AB35" s="9"/>
      <c r="AC35" s="9"/>
      <c r="AD35" s="7"/>
      <c r="AE35" s="7"/>
      <c r="AF35" s="7"/>
      <c r="AG35" s="8"/>
      <c r="AH35" s="8"/>
      <c r="AI35" s="8"/>
      <c r="AJ35" s="9"/>
      <c r="AK35" s="9"/>
    </row>
    <row r="36" spans="1:37" x14ac:dyDescent="0.2">
      <c r="A36" s="5">
        <f t="shared" si="2"/>
        <v>2006</v>
      </c>
      <c r="B36" s="4"/>
      <c r="C36" s="6"/>
      <c r="D36" s="6"/>
      <c r="E36" s="6"/>
      <c r="F36" s="6"/>
      <c r="G36" s="7"/>
      <c r="H36" s="8"/>
      <c r="I36" s="8"/>
      <c r="J36" s="8"/>
      <c r="K36" s="8"/>
      <c r="L36" s="8"/>
      <c r="M36" s="6"/>
      <c r="N36" s="6"/>
      <c r="O36" s="6"/>
      <c r="P36" s="6"/>
      <c r="Q36" s="6"/>
      <c r="R36" s="7"/>
      <c r="S36" s="7"/>
      <c r="T36" s="7"/>
      <c r="U36" s="7"/>
      <c r="V36" s="7"/>
      <c r="W36" s="7"/>
      <c r="X36" s="7"/>
      <c r="Y36" s="7"/>
      <c r="Z36" s="7"/>
      <c r="AA36" s="9"/>
      <c r="AB36" s="9"/>
      <c r="AC36" s="9"/>
      <c r="AD36" s="7"/>
      <c r="AE36" s="7"/>
      <c r="AF36" s="7"/>
      <c r="AG36" s="8"/>
      <c r="AH36" s="8"/>
      <c r="AI36" s="8"/>
      <c r="AJ36" s="9"/>
      <c r="AK36" s="9"/>
    </row>
    <row r="37" spans="1:37" x14ac:dyDescent="0.2">
      <c r="A37" s="5">
        <f t="shared" ref="A37:A42" si="3">A30</f>
        <v>2012</v>
      </c>
      <c r="B37" s="4" t="s">
        <v>496</v>
      </c>
      <c r="C37" s="6">
        <f>'Summary Measures'!B7</f>
        <v>0</v>
      </c>
      <c r="D37" s="6">
        <f>'Summary Measures'!C7</f>
        <v>0</v>
      </c>
      <c r="E37" s="6">
        <f>'Summary Measures'!D7</f>
        <v>0</v>
      </c>
      <c r="F37" s="6">
        <f>'Summary Measures'!E7</f>
        <v>0</v>
      </c>
      <c r="G37" s="7">
        <f>'Summary Measures'!G7</f>
        <v>0</v>
      </c>
      <c r="H37" s="8">
        <f>'Summary Measures'!H7</f>
        <v>0</v>
      </c>
      <c r="I37" s="8" t="str">
        <f>'Summary Measures'!I7</f>
        <v>NA</v>
      </c>
      <c r="J37" s="8" t="str">
        <f>'Summary Measures'!J7</f>
        <v>NA</v>
      </c>
      <c r="K37" s="8" t="str">
        <f>'Summary Measures'!K7</f>
        <v>NA</v>
      </c>
      <c r="L37" s="8" t="str">
        <f>'Summary Measures'!L7</f>
        <v>NA</v>
      </c>
      <c r="M37" s="6" t="str">
        <f>'Summary Measures'!R7</f>
        <v>NA</v>
      </c>
      <c r="N37" s="6" t="str">
        <f>'Summary Measures'!S7</f>
        <v>NA</v>
      </c>
      <c r="O37" s="6" t="str">
        <f>'Summary Measures'!T7</f>
        <v>NA</v>
      </c>
      <c r="P37" s="6" t="str">
        <f>'Summary Measures'!U7</f>
        <v>NA</v>
      </c>
      <c r="Q37" s="6" t="str">
        <f>'Summary Measures'!W7</f>
        <v>NA</v>
      </c>
      <c r="R37" s="7" t="str">
        <f>'Summary Measures'!X7</f>
        <v>NA</v>
      </c>
      <c r="S37" s="7" t="str">
        <f>'Summary Measures'!Y7</f>
        <v>NA</v>
      </c>
      <c r="T37" s="7" t="e">
        <f>'Summary Measures'!#REF!</f>
        <v>#REF!</v>
      </c>
      <c r="U37" s="7" t="e">
        <f>'Summary Measures'!#REF!</f>
        <v>#REF!</v>
      </c>
      <c r="V37" s="7" t="str">
        <f>'Summary Measures'!AG7</f>
        <v>NA</v>
      </c>
      <c r="W37" s="7" t="str">
        <f>'Summary Measures'!AH7</f>
        <v>NA</v>
      </c>
      <c r="X37" s="7" t="str">
        <f>'Summary Measures'!AI7</f>
        <v>NA</v>
      </c>
      <c r="Y37" s="7" t="str">
        <f>'Summary Measures'!AJ7</f>
        <v>NA</v>
      </c>
      <c r="Z37" s="7" t="str">
        <f>'Summary Measures'!AK7</f>
        <v>NA</v>
      </c>
      <c r="AA37" s="9" t="str">
        <f>'Summary Measures'!AL7</f>
        <v>NA</v>
      </c>
      <c r="AB37" s="9" t="str">
        <f>'Summary Measures'!AM7</f>
        <v>NA</v>
      </c>
      <c r="AC37" s="9" t="str">
        <f>'Summary Measures'!AN7</f>
        <v>NA</v>
      </c>
      <c r="AD37" s="7" t="str">
        <f>'Summary Measures'!AX7</f>
        <v>NA</v>
      </c>
      <c r="AE37" s="7" t="str">
        <f>'Summary Measures'!AY7</f>
        <v>NA</v>
      </c>
      <c r="AF37" s="7" t="e">
        <f>'Summary Measures'!#REF!</f>
        <v>#REF!</v>
      </c>
      <c r="AG37" s="8" t="e">
        <f>'Summary Measures'!#REF!</f>
        <v>#REF!</v>
      </c>
      <c r="AH37" s="8" t="e">
        <f>'Summary Measures'!#REF!</f>
        <v>#REF!</v>
      </c>
      <c r="AI37" s="8" t="e">
        <f>'Summary Measures'!#REF!</f>
        <v>#REF!</v>
      </c>
      <c r="AJ37" s="8" t="str">
        <f>'Summary Measures'!AZ7</f>
        <v>NA</v>
      </c>
      <c r="AK37" s="8" t="e">
        <f>'Summary Measures'!#REF!</f>
        <v>#REF!</v>
      </c>
    </row>
    <row r="38" spans="1:37" x14ac:dyDescent="0.2">
      <c r="A38" s="5">
        <f t="shared" si="3"/>
        <v>2011</v>
      </c>
      <c r="B38" s="4"/>
      <c r="C38" s="6"/>
      <c r="D38" s="6"/>
      <c r="E38" s="6"/>
      <c r="F38" s="6"/>
      <c r="G38" s="7"/>
      <c r="H38" s="8"/>
      <c r="I38" s="8"/>
      <c r="J38" s="8"/>
      <c r="K38" s="8"/>
      <c r="L38" s="8"/>
      <c r="M38" s="6"/>
      <c r="N38" s="6"/>
      <c r="O38" s="6"/>
      <c r="P38" s="6"/>
      <c r="Q38" s="6"/>
      <c r="R38" s="7"/>
      <c r="S38" s="7"/>
      <c r="T38" s="7"/>
      <c r="U38" s="7"/>
      <c r="V38" s="7"/>
      <c r="W38" s="7"/>
      <c r="X38" s="7"/>
      <c r="Y38" s="7"/>
      <c r="Z38" s="7"/>
      <c r="AA38" s="9"/>
      <c r="AB38" s="9"/>
      <c r="AC38" s="9"/>
      <c r="AD38" s="7"/>
      <c r="AE38" s="7"/>
      <c r="AF38" s="7"/>
      <c r="AG38" s="8"/>
      <c r="AH38" s="8"/>
      <c r="AI38" s="8"/>
      <c r="AJ38" s="9"/>
      <c r="AK38" s="9"/>
    </row>
    <row r="39" spans="1:37" x14ac:dyDescent="0.2">
      <c r="A39" s="5">
        <f t="shared" si="3"/>
        <v>2010</v>
      </c>
      <c r="B39" s="4"/>
      <c r="C39" s="6"/>
      <c r="D39" s="6"/>
      <c r="E39" s="6"/>
      <c r="F39" s="6"/>
      <c r="G39" s="7"/>
      <c r="H39" s="8"/>
      <c r="I39" s="8"/>
      <c r="J39" s="8"/>
      <c r="K39" s="8"/>
      <c r="L39" s="8"/>
      <c r="M39" s="6"/>
      <c r="N39" s="6"/>
      <c r="O39" s="6"/>
      <c r="P39" s="6"/>
      <c r="Q39" s="6"/>
      <c r="R39" s="7"/>
      <c r="S39" s="7"/>
      <c r="T39" s="7"/>
      <c r="U39" s="7"/>
      <c r="V39" s="7"/>
      <c r="W39" s="7"/>
      <c r="X39" s="7"/>
      <c r="Y39" s="7"/>
      <c r="Z39" s="7"/>
      <c r="AA39" s="9"/>
      <c r="AB39" s="9"/>
      <c r="AC39" s="9"/>
      <c r="AD39" s="7"/>
      <c r="AE39" s="7"/>
      <c r="AF39" s="7"/>
      <c r="AG39" s="8"/>
      <c r="AH39" s="8"/>
      <c r="AI39" s="8"/>
      <c r="AJ39" s="9"/>
      <c r="AK39" s="9"/>
    </row>
    <row r="40" spans="1:37" x14ac:dyDescent="0.2">
      <c r="A40" s="5">
        <f t="shared" si="3"/>
        <v>2009</v>
      </c>
      <c r="B40" s="4"/>
      <c r="C40" s="6"/>
      <c r="D40" s="6"/>
      <c r="E40" s="6"/>
      <c r="F40" s="6"/>
      <c r="G40" s="7"/>
      <c r="H40" s="8"/>
      <c r="I40" s="8"/>
      <c r="J40" s="8"/>
      <c r="K40" s="8"/>
      <c r="L40" s="8"/>
      <c r="M40" s="6"/>
      <c r="N40" s="6"/>
      <c r="O40" s="6"/>
      <c r="P40" s="6"/>
      <c r="Q40" s="6"/>
      <c r="R40" s="7"/>
      <c r="S40" s="7"/>
      <c r="T40" s="7"/>
      <c r="U40" s="7"/>
      <c r="V40" s="7"/>
      <c r="W40" s="7"/>
      <c r="X40" s="7"/>
      <c r="Y40" s="7"/>
      <c r="Z40" s="7"/>
      <c r="AA40" s="9"/>
      <c r="AB40" s="9"/>
      <c r="AC40" s="9"/>
      <c r="AD40" s="7"/>
      <c r="AE40" s="7"/>
      <c r="AF40" s="7"/>
      <c r="AG40" s="8"/>
      <c r="AH40" s="8"/>
      <c r="AI40" s="8"/>
      <c r="AJ40" s="9"/>
      <c r="AK40" s="9"/>
    </row>
    <row r="41" spans="1:37" x14ac:dyDescent="0.2">
      <c r="A41" s="5">
        <f t="shared" si="3"/>
        <v>2008</v>
      </c>
      <c r="B41" s="4"/>
      <c r="C41" s="6"/>
      <c r="D41" s="6"/>
      <c r="E41" s="6"/>
      <c r="F41" s="6"/>
      <c r="G41" s="7"/>
      <c r="H41" s="8"/>
      <c r="I41" s="8"/>
      <c r="J41" s="8"/>
      <c r="K41" s="8"/>
      <c r="L41" s="8"/>
      <c r="M41" s="6"/>
      <c r="N41" s="6"/>
      <c r="O41" s="6"/>
      <c r="P41" s="6"/>
      <c r="Q41" s="6"/>
      <c r="R41" s="7"/>
      <c r="S41" s="7"/>
      <c r="T41" s="7"/>
      <c r="U41" s="7"/>
      <c r="V41" s="7"/>
      <c r="W41" s="7"/>
      <c r="X41" s="7"/>
      <c r="Y41" s="7"/>
      <c r="Z41" s="7"/>
      <c r="AA41" s="9"/>
      <c r="AB41" s="9"/>
      <c r="AC41" s="9"/>
      <c r="AD41" s="7"/>
      <c r="AE41" s="7"/>
      <c r="AF41" s="7"/>
      <c r="AG41" s="8"/>
      <c r="AH41" s="8"/>
      <c r="AI41" s="8"/>
      <c r="AJ41" s="9"/>
      <c r="AK41" s="9"/>
    </row>
    <row r="42" spans="1:37" x14ac:dyDescent="0.2">
      <c r="A42" s="5">
        <f t="shared" si="3"/>
        <v>2007</v>
      </c>
      <c r="B42" s="4"/>
      <c r="C42" s="6"/>
      <c r="D42" s="6"/>
      <c r="E42" s="6"/>
      <c r="F42" s="6"/>
      <c r="G42" s="7"/>
      <c r="H42" s="8"/>
      <c r="I42" s="8"/>
      <c r="J42" s="8"/>
      <c r="K42" s="8"/>
      <c r="L42" s="8"/>
      <c r="M42" s="6"/>
      <c r="N42" s="6"/>
      <c r="O42" s="6"/>
      <c r="P42" s="6"/>
      <c r="Q42" s="6"/>
      <c r="R42" s="7"/>
      <c r="S42" s="7"/>
      <c r="T42" s="7"/>
      <c r="U42" s="7"/>
      <c r="V42" s="7"/>
      <c r="W42" s="7"/>
      <c r="X42" s="7"/>
      <c r="Y42" s="7"/>
      <c r="Z42" s="7"/>
      <c r="AA42" s="9"/>
      <c r="AB42" s="9"/>
      <c r="AC42" s="9"/>
      <c r="AD42" s="7"/>
      <c r="AE42" s="7"/>
      <c r="AF42" s="7"/>
      <c r="AG42" s="8"/>
      <c r="AH42" s="8"/>
      <c r="AI42" s="8"/>
      <c r="AJ42" s="9"/>
      <c r="AK42" s="9"/>
    </row>
    <row r="43" spans="1:37" x14ac:dyDescent="0.2">
      <c r="A43" s="5">
        <f t="shared" ref="A43:A70" si="4">A36</f>
        <v>2006</v>
      </c>
      <c r="B43" s="4"/>
      <c r="C43" s="6"/>
      <c r="D43" s="6"/>
      <c r="E43" s="6"/>
      <c r="F43" s="6"/>
      <c r="G43" s="7"/>
      <c r="H43" s="8"/>
      <c r="I43" s="8"/>
      <c r="J43" s="8"/>
      <c r="K43" s="8"/>
      <c r="L43" s="8"/>
      <c r="M43" s="6"/>
      <c r="N43" s="6"/>
      <c r="O43" s="6"/>
      <c r="P43" s="6"/>
      <c r="Q43" s="6"/>
      <c r="R43" s="7"/>
      <c r="S43" s="7"/>
      <c r="T43" s="7"/>
      <c r="U43" s="7"/>
      <c r="V43" s="7"/>
      <c r="W43" s="7"/>
      <c r="X43" s="7"/>
      <c r="Y43" s="7"/>
      <c r="Z43" s="7"/>
      <c r="AA43" s="9"/>
      <c r="AB43" s="9"/>
      <c r="AC43" s="9"/>
      <c r="AD43" s="7"/>
      <c r="AE43" s="7"/>
      <c r="AF43" s="7"/>
      <c r="AG43" s="8"/>
      <c r="AH43" s="8"/>
      <c r="AI43" s="8"/>
      <c r="AJ43" s="9"/>
      <c r="AK43" s="9"/>
    </row>
    <row r="44" spans="1:37" x14ac:dyDescent="0.2">
      <c r="A44" s="5">
        <f t="shared" si="4"/>
        <v>2012</v>
      </c>
      <c r="B44" s="4" t="s">
        <v>497</v>
      </c>
      <c r="C44" s="6">
        <f>'Summary Measures'!B8</f>
        <v>0</v>
      </c>
      <c r="D44" s="6">
        <f>'Summary Measures'!C8</f>
        <v>0</v>
      </c>
      <c r="E44" s="6">
        <f>'Summary Measures'!D8</f>
        <v>0</v>
      </c>
      <c r="F44" s="6">
        <f>'Summary Measures'!E8</f>
        <v>0</v>
      </c>
      <c r="G44" s="7">
        <f>'Summary Measures'!G8</f>
        <v>0</v>
      </c>
      <c r="H44" s="8">
        <f>'Summary Measures'!H8</f>
        <v>0</v>
      </c>
      <c r="I44" s="8" t="str">
        <f>'Summary Measures'!I8</f>
        <v>NA</v>
      </c>
      <c r="J44" s="8" t="str">
        <f>'Summary Measures'!J8</f>
        <v>NA</v>
      </c>
      <c r="K44" s="8" t="str">
        <f>'Summary Measures'!K8</f>
        <v>NA</v>
      </c>
      <c r="L44" s="8" t="str">
        <f>'Summary Measures'!L8</f>
        <v>NA</v>
      </c>
      <c r="M44" s="6" t="str">
        <f>'Summary Measures'!R8</f>
        <v>NA</v>
      </c>
      <c r="N44" s="6" t="str">
        <f>'Summary Measures'!S8</f>
        <v>NA</v>
      </c>
      <c r="O44" s="6" t="str">
        <f>'Summary Measures'!T8</f>
        <v>NA</v>
      </c>
      <c r="P44" s="6" t="str">
        <f>'Summary Measures'!U8</f>
        <v>NA</v>
      </c>
      <c r="Q44" s="6" t="str">
        <f>'Summary Measures'!W8</f>
        <v>NA</v>
      </c>
      <c r="R44" s="7" t="str">
        <f>'Summary Measures'!X8</f>
        <v>NA</v>
      </c>
      <c r="S44" s="7" t="str">
        <f>'Summary Measures'!Y8</f>
        <v>NA</v>
      </c>
      <c r="T44" s="7" t="e">
        <f>'Summary Measures'!#REF!</f>
        <v>#REF!</v>
      </c>
      <c r="U44" s="7" t="e">
        <f>'Summary Measures'!#REF!</f>
        <v>#REF!</v>
      </c>
      <c r="V44" s="7" t="str">
        <f>'Summary Measures'!AG8</f>
        <v>NA</v>
      </c>
      <c r="W44" s="7" t="str">
        <f>'Summary Measures'!AH8</f>
        <v>NA</v>
      </c>
      <c r="X44" s="7" t="str">
        <f>'Summary Measures'!AI8</f>
        <v>NA</v>
      </c>
      <c r="Y44" s="7" t="str">
        <f>'Summary Measures'!AJ8</f>
        <v>NA</v>
      </c>
      <c r="Z44" s="7" t="str">
        <f>'Summary Measures'!AK8</f>
        <v>NA</v>
      </c>
      <c r="AA44" s="9" t="str">
        <f>'Summary Measures'!AL8</f>
        <v>NA</v>
      </c>
      <c r="AB44" s="9" t="str">
        <f>'Summary Measures'!AM8</f>
        <v>NA</v>
      </c>
      <c r="AC44" s="9" t="str">
        <f>'Summary Measures'!AN8</f>
        <v>NA</v>
      </c>
      <c r="AD44" s="7" t="str">
        <f>'Summary Measures'!AX8</f>
        <v>NA</v>
      </c>
      <c r="AE44" s="7" t="str">
        <f>'Summary Measures'!AY8</f>
        <v>NA</v>
      </c>
      <c r="AF44" s="7" t="e">
        <f>'Summary Measures'!#REF!</f>
        <v>#REF!</v>
      </c>
      <c r="AG44" s="8" t="e">
        <f>'Summary Measures'!#REF!</f>
        <v>#REF!</v>
      </c>
      <c r="AH44" s="8" t="e">
        <f>'Summary Measures'!#REF!</f>
        <v>#REF!</v>
      </c>
      <c r="AI44" s="8" t="e">
        <f>'Summary Measures'!#REF!</f>
        <v>#REF!</v>
      </c>
      <c r="AJ44" s="8" t="str">
        <f>'Summary Measures'!AZ8</f>
        <v>NA</v>
      </c>
      <c r="AK44" s="8" t="e">
        <f>'Summary Measures'!#REF!</f>
        <v>#REF!</v>
      </c>
    </row>
    <row r="45" spans="1:37" x14ac:dyDescent="0.2">
      <c r="A45" s="5">
        <f t="shared" si="4"/>
        <v>2011</v>
      </c>
      <c r="B45" s="4"/>
      <c r="C45" s="6"/>
      <c r="D45" s="6"/>
      <c r="E45" s="6"/>
      <c r="F45" s="6"/>
      <c r="G45" s="7"/>
      <c r="H45" s="8"/>
      <c r="I45" s="8"/>
      <c r="J45" s="8"/>
      <c r="K45" s="8"/>
      <c r="L45" s="8"/>
      <c r="M45" s="6"/>
      <c r="N45" s="6"/>
      <c r="O45" s="6"/>
      <c r="P45" s="6"/>
      <c r="Q45" s="6"/>
      <c r="R45" s="7"/>
      <c r="S45" s="7"/>
      <c r="T45" s="7"/>
      <c r="U45" s="7"/>
      <c r="V45" s="7"/>
      <c r="W45" s="7"/>
      <c r="X45" s="7"/>
      <c r="Y45" s="7"/>
      <c r="Z45" s="7"/>
      <c r="AA45" s="9"/>
      <c r="AB45" s="9"/>
      <c r="AC45" s="9"/>
      <c r="AD45" s="7"/>
      <c r="AE45" s="7"/>
      <c r="AF45" s="7"/>
      <c r="AG45" s="8"/>
      <c r="AH45" s="8"/>
      <c r="AI45" s="8"/>
      <c r="AJ45" s="9"/>
      <c r="AK45" s="9"/>
    </row>
    <row r="46" spans="1:37" x14ac:dyDescent="0.2">
      <c r="A46" s="5">
        <f t="shared" si="4"/>
        <v>2010</v>
      </c>
      <c r="B46" s="4"/>
      <c r="C46" s="6"/>
      <c r="D46" s="6"/>
      <c r="E46" s="6"/>
      <c r="F46" s="6"/>
      <c r="G46" s="7"/>
      <c r="H46" s="8"/>
      <c r="I46" s="8"/>
      <c r="J46" s="8"/>
      <c r="K46" s="8"/>
      <c r="L46" s="8"/>
      <c r="M46" s="6"/>
      <c r="N46" s="6"/>
      <c r="O46" s="6"/>
      <c r="P46" s="6"/>
      <c r="Q46" s="6"/>
      <c r="R46" s="7"/>
      <c r="S46" s="7"/>
      <c r="T46" s="7"/>
      <c r="U46" s="7"/>
      <c r="V46" s="7"/>
      <c r="W46" s="7"/>
      <c r="X46" s="7"/>
      <c r="Y46" s="7"/>
      <c r="Z46" s="7"/>
      <c r="AA46" s="9"/>
      <c r="AB46" s="9"/>
      <c r="AC46" s="9"/>
      <c r="AD46" s="7"/>
      <c r="AE46" s="7"/>
      <c r="AF46" s="7"/>
      <c r="AG46" s="8"/>
      <c r="AH46" s="8"/>
      <c r="AI46" s="8"/>
      <c r="AJ46" s="9"/>
      <c r="AK46" s="9"/>
    </row>
    <row r="47" spans="1:37" x14ac:dyDescent="0.2">
      <c r="A47" s="5">
        <f t="shared" si="4"/>
        <v>2009</v>
      </c>
      <c r="B47" s="4"/>
      <c r="C47" s="6"/>
      <c r="D47" s="6"/>
      <c r="E47" s="6"/>
      <c r="F47" s="6"/>
      <c r="G47" s="7"/>
      <c r="H47" s="8"/>
      <c r="I47" s="8"/>
      <c r="J47" s="8"/>
      <c r="K47" s="8"/>
      <c r="L47" s="8"/>
      <c r="M47" s="6"/>
      <c r="N47" s="6"/>
      <c r="O47" s="6"/>
      <c r="P47" s="6"/>
      <c r="Q47" s="6"/>
      <c r="R47" s="7"/>
      <c r="S47" s="7"/>
      <c r="T47" s="7"/>
      <c r="U47" s="7"/>
      <c r="V47" s="7"/>
      <c r="W47" s="7"/>
      <c r="X47" s="7"/>
      <c r="Y47" s="7"/>
      <c r="Z47" s="7"/>
      <c r="AA47" s="9"/>
      <c r="AB47" s="9"/>
      <c r="AC47" s="9"/>
      <c r="AD47" s="7"/>
      <c r="AE47" s="7"/>
      <c r="AF47" s="7"/>
      <c r="AG47" s="8"/>
      <c r="AH47" s="8"/>
      <c r="AI47" s="8"/>
      <c r="AJ47" s="9"/>
      <c r="AK47" s="9"/>
    </row>
    <row r="48" spans="1:37" x14ac:dyDescent="0.2">
      <c r="A48" s="5">
        <f t="shared" si="4"/>
        <v>2008</v>
      </c>
      <c r="B48" s="4"/>
      <c r="C48" s="6"/>
      <c r="D48" s="6"/>
      <c r="E48" s="6"/>
      <c r="F48" s="6"/>
      <c r="G48" s="7"/>
      <c r="H48" s="8"/>
      <c r="I48" s="8"/>
      <c r="J48" s="8"/>
      <c r="K48" s="8"/>
      <c r="L48" s="8"/>
      <c r="M48" s="6"/>
      <c r="N48" s="6"/>
      <c r="O48" s="6"/>
      <c r="P48" s="6"/>
      <c r="Q48" s="6"/>
      <c r="R48" s="7"/>
      <c r="S48" s="7"/>
      <c r="T48" s="7"/>
      <c r="U48" s="7"/>
      <c r="V48" s="7"/>
      <c r="W48" s="7"/>
      <c r="X48" s="7"/>
      <c r="Y48" s="7"/>
      <c r="Z48" s="7"/>
      <c r="AA48" s="9"/>
      <c r="AB48" s="9"/>
      <c r="AC48" s="9"/>
      <c r="AD48" s="7"/>
      <c r="AE48" s="7"/>
      <c r="AF48" s="7"/>
      <c r="AG48" s="8"/>
      <c r="AH48" s="8"/>
      <c r="AI48" s="8"/>
      <c r="AJ48" s="9"/>
      <c r="AK48" s="9"/>
    </row>
    <row r="49" spans="1:37" x14ac:dyDescent="0.2">
      <c r="A49" s="5">
        <f t="shared" si="4"/>
        <v>2007</v>
      </c>
      <c r="B49" s="4"/>
      <c r="C49" s="6"/>
      <c r="D49" s="6"/>
      <c r="E49" s="6"/>
      <c r="F49" s="6"/>
      <c r="G49" s="7"/>
      <c r="H49" s="8"/>
      <c r="I49" s="8"/>
      <c r="J49" s="8"/>
      <c r="K49" s="8"/>
      <c r="L49" s="8"/>
      <c r="M49" s="6"/>
      <c r="N49" s="6"/>
      <c r="O49" s="6"/>
      <c r="P49" s="6"/>
      <c r="Q49" s="6"/>
      <c r="R49" s="7"/>
      <c r="S49" s="7"/>
      <c r="T49" s="7"/>
      <c r="U49" s="7"/>
      <c r="V49" s="7"/>
      <c r="W49" s="7"/>
      <c r="X49" s="7"/>
      <c r="Y49" s="7"/>
      <c r="Z49" s="7"/>
      <c r="AA49" s="9"/>
      <c r="AB49" s="9"/>
      <c r="AC49" s="9"/>
      <c r="AD49" s="7"/>
      <c r="AE49" s="7"/>
      <c r="AF49" s="7"/>
      <c r="AG49" s="8"/>
      <c r="AH49" s="8"/>
      <c r="AI49" s="8"/>
      <c r="AJ49" s="9"/>
      <c r="AK49" s="9"/>
    </row>
    <row r="50" spans="1:37" x14ac:dyDescent="0.2">
      <c r="A50" s="5">
        <f t="shared" si="4"/>
        <v>2006</v>
      </c>
      <c r="B50" s="4"/>
      <c r="C50" s="6"/>
      <c r="D50" s="6"/>
      <c r="E50" s="6"/>
      <c r="F50" s="6"/>
      <c r="G50" s="7"/>
      <c r="H50" s="8"/>
      <c r="I50" s="8"/>
      <c r="J50" s="8"/>
      <c r="K50" s="8"/>
      <c r="L50" s="8"/>
      <c r="M50" s="6"/>
      <c r="N50" s="6"/>
      <c r="O50" s="6"/>
      <c r="P50" s="6"/>
      <c r="Q50" s="6"/>
      <c r="R50" s="7"/>
      <c r="S50" s="7"/>
      <c r="T50" s="7"/>
      <c r="U50" s="7"/>
      <c r="V50" s="7"/>
      <c r="W50" s="7"/>
      <c r="X50" s="7"/>
      <c r="Y50" s="7"/>
      <c r="Z50" s="7"/>
      <c r="AA50" s="9"/>
      <c r="AB50" s="9"/>
      <c r="AC50" s="9"/>
      <c r="AD50" s="7"/>
      <c r="AE50" s="7"/>
      <c r="AF50" s="7"/>
      <c r="AG50" s="8"/>
      <c r="AH50" s="8"/>
      <c r="AI50" s="8"/>
      <c r="AJ50" s="9"/>
      <c r="AK50" s="9"/>
    </row>
    <row r="51" spans="1:37" x14ac:dyDescent="0.2">
      <c r="A51" s="5">
        <f t="shared" si="4"/>
        <v>2012</v>
      </c>
      <c r="B51" s="4" t="s">
        <v>498</v>
      </c>
      <c r="C51" s="6">
        <f>'Summary Measures'!B9</f>
        <v>0</v>
      </c>
      <c r="D51" s="6">
        <f>'Summary Measures'!C9</f>
        <v>0</v>
      </c>
      <c r="E51" s="6">
        <f>'Summary Measures'!D9</f>
        <v>0</v>
      </c>
      <c r="F51" s="6">
        <f>'Summary Measures'!E9</f>
        <v>0</v>
      </c>
      <c r="G51" s="7">
        <f>'Summary Measures'!G9</f>
        <v>0</v>
      </c>
      <c r="H51" s="8">
        <f>'Summary Measures'!H9</f>
        <v>0</v>
      </c>
      <c r="I51" s="8" t="str">
        <f>'Summary Measures'!I9</f>
        <v>NA</v>
      </c>
      <c r="J51" s="8" t="str">
        <f>'Summary Measures'!J9</f>
        <v>NA</v>
      </c>
      <c r="K51" s="8" t="str">
        <f>'Summary Measures'!K9</f>
        <v>NA</v>
      </c>
      <c r="L51" s="8" t="str">
        <f>'Summary Measures'!L9</f>
        <v>NA</v>
      </c>
      <c r="M51" s="6" t="str">
        <f>'Summary Measures'!R9</f>
        <v>NA</v>
      </c>
      <c r="N51" s="6" t="str">
        <f>'Summary Measures'!S9</f>
        <v>NA</v>
      </c>
      <c r="O51" s="6" t="str">
        <f>'Summary Measures'!T9</f>
        <v>NA</v>
      </c>
      <c r="P51" s="6" t="str">
        <f>'Summary Measures'!U9</f>
        <v>NA</v>
      </c>
      <c r="Q51" s="6" t="str">
        <f>'Summary Measures'!W9</f>
        <v>NA</v>
      </c>
      <c r="R51" s="7" t="str">
        <f>'Summary Measures'!X9</f>
        <v>NA</v>
      </c>
      <c r="S51" s="7" t="str">
        <f>'Summary Measures'!Y9</f>
        <v>NA</v>
      </c>
      <c r="T51" s="7" t="e">
        <f>'Summary Measures'!#REF!</f>
        <v>#REF!</v>
      </c>
      <c r="U51" s="7" t="e">
        <f>'Summary Measures'!#REF!</f>
        <v>#REF!</v>
      </c>
      <c r="V51" s="7" t="str">
        <f>'Summary Measures'!AG9</f>
        <v>NA</v>
      </c>
      <c r="W51" s="7" t="str">
        <f>'Summary Measures'!AH9</f>
        <v>NA</v>
      </c>
      <c r="X51" s="7" t="str">
        <f>'Summary Measures'!AI9</f>
        <v>NA</v>
      </c>
      <c r="Y51" s="7" t="str">
        <f>'Summary Measures'!AJ9</f>
        <v>NA</v>
      </c>
      <c r="Z51" s="7" t="str">
        <f>'Summary Measures'!AK9</f>
        <v>NA</v>
      </c>
      <c r="AA51" s="9" t="str">
        <f>'Summary Measures'!AL9</f>
        <v>NA</v>
      </c>
      <c r="AB51" s="9" t="str">
        <f>'Summary Measures'!AM9</f>
        <v>NA</v>
      </c>
      <c r="AC51" s="9" t="str">
        <f>'Summary Measures'!AN9</f>
        <v>NA</v>
      </c>
      <c r="AD51" s="7" t="str">
        <f>'Summary Measures'!AX9</f>
        <v>NA</v>
      </c>
      <c r="AE51" s="7" t="str">
        <f>'Summary Measures'!AY9</f>
        <v>NA</v>
      </c>
      <c r="AF51" s="7" t="e">
        <f>'Summary Measures'!#REF!</f>
        <v>#REF!</v>
      </c>
      <c r="AG51" s="8" t="e">
        <f>'Summary Measures'!#REF!</f>
        <v>#REF!</v>
      </c>
      <c r="AH51" s="8" t="e">
        <f>'Summary Measures'!#REF!</f>
        <v>#REF!</v>
      </c>
      <c r="AI51" s="8" t="e">
        <f>'Summary Measures'!#REF!</f>
        <v>#REF!</v>
      </c>
      <c r="AJ51" s="8" t="str">
        <f>'Summary Measures'!AZ9</f>
        <v>NA</v>
      </c>
      <c r="AK51" s="8" t="e">
        <f>'Summary Measures'!#REF!</f>
        <v>#REF!</v>
      </c>
    </row>
    <row r="52" spans="1:37" x14ac:dyDescent="0.2">
      <c r="A52" s="5">
        <f t="shared" si="4"/>
        <v>2011</v>
      </c>
      <c r="B52" s="4"/>
      <c r="C52" s="6"/>
      <c r="D52" s="6"/>
      <c r="E52" s="6"/>
      <c r="F52" s="6"/>
      <c r="G52" s="7"/>
      <c r="H52" s="8"/>
      <c r="I52" s="8"/>
      <c r="J52" s="8"/>
      <c r="K52" s="8"/>
      <c r="L52" s="8"/>
      <c r="M52" s="6"/>
      <c r="N52" s="6"/>
      <c r="O52" s="6"/>
      <c r="P52" s="6"/>
      <c r="Q52" s="6"/>
      <c r="R52" s="7"/>
      <c r="S52" s="7"/>
      <c r="T52" s="7"/>
      <c r="U52" s="7"/>
      <c r="V52" s="7"/>
      <c r="W52" s="7"/>
      <c r="X52" s="7"/>
      <c r="Y52" s="7"/>
      <c r="Z52" s="7"/>
      <c r="AA52" s="9"/>
      <c r="AB52" s="9"/>
      <c r="AC52" s="9"/>
      <c r="AD52" s="7"/>
      <c r="AE52" s="7"/>
      <c r="AF52" s="7"/>
      <c r="AG52" s="8"/>
      <c r="AH52" s="8"/>
      <c r="AI52" s="8"/>
      <c r="AJ52" s="9"/>
      <c r="AK52" s="9"/>
    </row>
    <row r="53" spans="1:37" x14ac:dyDescent="0.2">
      <c r="A53" s="5">
        <f t="shared" si="4"/>
        <v>2010</v>
      </c>
      <c r="B53" s="4"/>
      <c r="C53" s="6"/>
      <c r="D53" s="6"/>
      <c r="E53" s="6"/>
      <c r="F53" s="6"/>
      <c r="G53" s="7"/>
      <c r="H53" s="8"/>
      <c r="I53" s="8"/>
      <c r="J53" s="8"/>
      <c r="K53" s="8"/>
      <c r="L53" s="8"/>
      <c r="M53" s="6"/>
      <c r="N53" s="6"/>
      <c r="O53" s="6"/>
      <c r="P53" s="6"/>
      <c r="Q53" s="6"/>
      <c r="R53" s="7"/>
      <c r="S53" s="7"/>
      <c r="T53" s="7"/>
      <c r="U53" s="7"/>
      <c r="V53" s="7"/>
      <c r="W53" s="7"/>
      <c r="X53" s="7"/>
      <c r="Y53" s="7"/>
      <c r="Z53" s="7"/>
      <c r="AA53" s="9"/>
      <c r="AB53" s="9"/>
      <c r="AC53" s="9"/>
      <c r="AD53" s="7"/>
      <c r="AE53" s="7"/>
      <c r="AF53" s="7"/>
      <c r="AG53" s="8"/>
      <c r="AH53" s="8"/>
      <c r="AI53" s="8"/>
      <c r="AJ53" s="9"/>
      <c r="AK53" s="9"/>
    </row>
    <row r="54" spans="1:37" x14ac:dyDescent="0.2">
      <c r="A54" s="5">
        <f t="shared" si="4"/>
        <v>2009</v>
      </c>
      <c r="B54" s="4"/>
      <c r="C54" s="6"/>
      <c r="D54" s="6"/>
      <c r="E54" s="6"/>
      <c r="F54" s="6"/>
      <c r="G54" s="7"/>
      <c r="H54" s="8"/>
      <c r="I54" s="8"/>
      <c r="J54" s="8"/>
      <c r="K54" s="8"/>
      <c r="L54" s="8"/>
      <c r="M54" s="6"/>
      <c r="N54" s="6"/>
      <c r="O54" s="6"/>
      <c r="P54" s="6"/>
      <c r="Q54" s="6"/>
      <c r="R54" s="7"/>
      <c r="S54" s="7"/>
      <c r="T54" s="7"/>
      <c r="U54" s="7"/>
      <c r="V54" s="7"/>
      <c r="W54" s="7"/>
      <c r="X54" s="7"/>
      <c r="Y54" s="7"/>
      <c r="Z54" s="7"/>
      <c r="AA54" s="9"/>
      <c r="AB54" s="9"/>
      <c r="AC54" s="9"/>
      <c r="AD54" s="7"/>
      <c r="AE54" s="7"/>
      <c r="AF54" s="7"/>
      <c r="AG54" s="8"/>
      <c r="AH54" s="8"/>
      <c r="AI54" s="8"/>
      <c r="AJ54" s="9"/>
      <c r="AK54" s="9"/>
    </row>
    <row r="55" spans="1:37" x14ac:dyDescent="0.2">
      <c r="A55" s="5">
        <f t="shared" si="4"/>
        <v>2008</v>
      </c>
      <c r="B55" s="4"/>
      <c r="C55" s="6"/>
      <c r="D55" s="6"/>
      <c r="E55" s="6"/>
      <c r="F55" s="6"/>
      <c r="G55" s="7"/>
      <c r="H55" s="8"/>
      <c r="I55" s="8"/>
      <c r="J55" s="8"/>
      <c r="K55" s="8"/>
      <c r="L55" s="8"/>
      <c r="M55" s="6"/>
      <c r="N55" s="6"/>
      <c r="O55" s="6"/>
      <c r="P55" s="6"/>
      <c r="Q55" s="6"/>
      <c r="R55" s="7"/>
      <c r="S55" s="7"/>
      <c r="T55" s="7"/>
      <c r="U55" s="7"/>
      <c r="V55" s="7"/>
      <c r="W55" s="7"/>
      <c r="X55" s="7"/>
      <c r="Y55" s="7"/>
      <c r="Z55" s="7"/>
      <c r="AA55" s="9"/>
      <c r="AB55" s="9"/>
      <c r="AC55" s="9"/>
      <c r="AD55" s="7"/>
      <c r="AE55" s="7"/>
      <c r="AF55" s="7"/>
      <c r="AG55" s="8"/>
      <c r="AH55" s="8"/>
      <c r="AI55" s="8"/>
      <c r="AJ55" s="9"/>
      <c r="AK55" s="9"/>
    </row>
    <row r="56" spans="1:37" x14ac:dyDescent="0.2">
      <c r="A56" s="5">
        <f t="shared" si="4"/>
        <v>2007</v>
      </c>
      <c r="B56" s="4"/>
      <c r="C56" s="6"/>
      <c r="D56" s="6"/>
      <c r="E56" s="6"/>
      <c r="F56" s="6"/>
      <c r="G56" s="7"/>
      <c r="H56" s="8"/>
      <c r="I56" s="8"/>
      <c r="J56" s="8"/>
      <c r="K56" s="8"/>
      <c r="L56" s="8"/>
      <c r="M56" s="6"/>
      <c r="N56" s="6"/>
      <c r="O56" s="6"/>
      <c r="P56" s="6"/>
      <c r="Q56" s="6"/>
      <c r="R56" s="7"/>
      <c r="S56" s="7"/>
      <c r="T56" s="7"/>
      <c r="U56" s="7"/>
      <c r="V56" s="7"/>
      <c r="W56" s="7"/>
      <c r="X56" s="7"/>
      <c r="Y56" s="7"/>
      <c r="Z56" s="7"/>
      <c r="AA56" s="9"/>
      <c r="AB56" s="9"/>
      <c r="AC56" s="9"/>
      <c r="AD56" s="7"/>
      <c r="AE56" s="7"/>
      <c r="AF56" s="7"/>
      <c r="AG56" s="8"/>
      <c r="AH56" s="8"/>
      <c r="AI56" s="8"/>
      <c r="AJ56" s="9"/>
      <c r="AK56" s="9"/>
    </row>
    <row r="57" spans="1:37" x14ac:dyDescent="0.2">
      <c r="A57" s="5">
        <f t="shared" si="4"/>
        <v>2006</v>
      </c>
      <c r="B57" s="4"/>
      <c r="C57" s="6"/>
      <c r="D57" s="6"/>
      <c r="E57" s="6"/>
      <c r="F57" s="6"/>
      <c r="G57" s="7"/>
      <c r="H57" s="8"/>
      <c r="I57" s="8"/>
      <c r="J57" s="8"/>
      <c r="K57" s="8"/>
      <c r="L57" s="8"/>
      <c r="M57" s="6"/>
      <c r="N57" s="6"/>
      <c r="O57" s="6"/>
      <c r="P57" s="6"/>
      <c r="Q57" s="6"/>
      <c r="R57" s="7"/>
      <c r="S57" s="7"/>
      <c r="T57" s="7"/>
      <c r="U57" s="7"/>
      <c r="V57" s="7"/>
      <c r="W57" s="7"/>
      <c r="X57" s="7"/>
      <c r="Y57" s="7"/>
      <c r="Z57" s="7"/>
      <c r="AA57" s="9"/>
      <c r="AB57" s="9"/>
      <c r="AC57" s="9"/>
      <c r="AD57" s="7"/>
      <c r="AE57" s="7"/>
      <c r="AF57" s="7"/>
      <c r="AG57" s="8"/>
      <c r="AH57" s="8"/>
      <c r="AI57" s="8"/>
      <c r="AJ57" s="9"/>
      <c r="AK57" s="9"/>
    </row>
    <row r="58" spans="1:37" x14ac:dyDescent="0.2">
      <c r="A58" s="5">
        <f t="shared" si="4"/>
        <v>2012</v>
      </c>
      <c r="B58" s="4" t="s">
        <v>499</v>
      </c>
      <c r="C58" s="6">
        <f>'Summary Measures'!B10</f>
        <v>0</v>
      </c>
      <c r="D58" s="6">
        <f>'Summary Measures'!C10</f>
        <v>0</v>
      </c>
      <c r="E58" s="6">
        <f>'Summary Measures'!D10</f>
        <v>0</v>
      </c>
      <c r="F58" s="6">
        <f>'Summary Measures'!E10</f>
        <v>0</v>
      </c>
      <c r="G58" s="7">
        <f>'Summary Measures'!G10</f>
        <v>0</v>
      </c>
      <c r="H58" s="8">
        <f>'Summary Measures'!H10</f>
        <v>0</v>
      </c>
      <c r="I58" s="8" t="str">
        <f>'Summary Measures'!I10</f>
        <v>NA</v>
      </c>
      <c r="J58" s="8" t="str">
        <f>'Summary Measures'!J10</f>
        <v>NA</v>
      </c>
      <c r="K58" s="8" t="str">
        <f>'Summary Measures'!K10</f>
        <v>NA</v>
      </c>
      <c r="L58" s="8" t="str">
        <f>'Summary Measures'!L10</f>
        <v>NA</v>
      </c>
      <c r="M58" s="6" t="str">
        <f>'Summary Measures'!R10</f>
        <v>NA</v>
      </c>
      <c r="N58" s="6" t="str">
        <f>'Summary Measures'!S10</f>
        <v>NA</v>
      </c>
      <c r="O58" s="6" t="str">
        <f>'Summary Measures'!T10</f>
        <v>NA</v>
      </c>
      <c r="P58" s="6" t="str">
        <f>'Summary Measures'!U10</f>
        <v>NA</v>
      </c>
      <c r="Q58" s="6" t="str">
        <f>'Summary Measures'!W10</f>
        <v>NA</v>
      </c>
      <c r="R58" s="7" t="str">
        <f>'Summary Measures'!X10</f>
        <v>NA</v>
      </c>
      <c r="S58" s="7" t="str">
        <f>'Summary Measures'!Y10</f>
        <v>NA</v>
      </c>
      <c r="T58" s="7" t="e">
        <f>'Summary Measures'!#REF!</f>
        <v>#REF!</v>
      </c>
      <c r="U58" s="7" t="e">
        <f>'Summary Measures'!#REF!</f>
        <v>#REF!</v>
      </c>
      <c r="V58" s="7" t="str">
        <f>'Summary Measures'!AG10</f>
        <v>NA</v>
      </c>
      <c r="W58" s="7" t="str">
        <f>'Summary Measures'!AH10</f>
        <v>NA</v>
      </c>
      <c r="X58" s="7" t="str">
        <f>'Summary Measures'!AI10</f>
        <v>NA</v>
      </c>
      <c r="Y58" s="7" t="str">
        <f>'Summary Measures'!AJ10</f>
        <v>NA</v>
      </c>
      <c r="Z58" s="7" t="str">
        <f>'Summary Measures'!AK10</f>
        <v>NA</v>
      </c>
      <c r="AA58" s="9" t="str">
        <f>'Summary Measures'!AL10</f>
        <v>NA</v>
      </c>
      <c r="AB58" s="9" t="str">
        <f>'Summary Measures'!AM10</f>
        <v>NA</v>
      </c>
      <c r="AC58" s="9" t="str">
        <f>'Summary Measures'!AN10</f>
        <v>NA</v>
      </c>
      <c r="AD58" s="7" t="str">
        <f>'Summary Measures'!AX10</f>
        <v>NA</v>
      </c>
      <c r="AE58" s="7" t="str">
        <f>'Summary Measures'!AY10</f>
        <v>NA</v>
      </c>
      <c r="AF58" s="7" t="e">
        <f>'Summary Measures'!#REF!</f>
        <v>#REF!</v>
      </c>
      <c r="AG58" s="8" t="e">
        <f>'Summary Measures'!#REF!</f>
        <v>#REF!</v>
      </c>
      <c r="AH58" s="8" t="e">
        <f>'Summary Measures'!#REF!</f>
        <v>#REF!</v>
      </c>
      <c r="AI58" s="8" t="e">
        <f>'Summary Measures'!#REF!</f>
        <v>#REF!</v>
      </c>
      <c r="AJ58" s="8" t="str">
        <f>'Summary Measures'!AZ10</f>
        <v>NA</v>
      </c>
      <c r="AK58" s="8" t="e">
        <f>'Summary Measures'!#REF!</f>
        <v>#REF!</v>
      </c>
    </row>
    <row r="59" spans="1:37" x14ac:dyDescent="0.2">
      <c r="A59" s="5">
        <f t="shared" si="4"/>
        <v>2011</v>
      </c>
      <c r="B59" s="4"/>
      <c r="C59" s="6"/>
      <c r="D59" s="6"/>
      <c r="E59" s="6"/>
      <c r="F59" s="6"/>
      <c r="G59" s="7"/>
      <c r="H59" s="8"/>
      <c r="I59" s="8"/>
      <c r="J59" s="8"/>
      <c r="K59" s="8"/>
      <c r="L59" s="8"/>
      <c r="M59" s="6"/>
      <c r="N59" s="6"/>
      <c r="O59" s="6"/>
      <c r="P59" s="6"/>
      <c r="Q59" s="6"/>
      <c r="R59" s="7"/>
      <c r="S59" s="7"/>
      <c r="T59" s="7"/>
      <c r="U59" s="7"/>
      <c r="V59" s="7"/>
      <c r="W59" s="7"/>
      <c r="X59" s="7"/>
      <c r="Y59" s="7"/>
      <c r="Z59" s="7"/>
      <c r="AA59" s="9"/>
      <c r="AB59" s="9"/>
      <c r="AC59" s="9"/>
      <c r="AD59" s="7"/>
      <c r="AE59" s="7"/>
      <c r="AF59" s="7"/>
      <c r="AG59" s="8"/>
      <c r="AH59" s="8"/>
      <c r="AI59" s="8"/>
      <c r="AJ59" s="9"/>
      <c r="AK59" s="9"/>
    </row>
    <row r="60" spans="1:37" x14ac:dyDescent="0.2">
      <c r="A60" s="5">
        <f t="shared" si="4"/>
        <v>2010</v>
      </c>
      <c r="B60" s="4"/>
      <c r="C60" s="6"/>
      <c r="D60" s="6"/>
      <c r="E60" s="6"/>
      <c r="F60" s="6"/>
      <c r="G60" s="7"/>
      <c r="H60" s="8"/>
      <c r="I60" s="8"/>
      <c r="J60" s="8"/>
      <c r="K60" s="8"/>
      <c r="L60" s="8"/>
      <c r="M60" s="6"/>
      <c r="N60" s="6"/>
      <c r="O60" s="6"/>
      <c r="P60" s="6"/>
      <c r="Q60" s="6"/>
      <c r="R60" s="7"/>
      <c r="S60" s="7"/>
      <c r="T60" s="7"/>
      <c r="U60" s="7"/>
      <c r="V60" s="7"/>
      <c r="W60" s="7"/>
      <c r="X60" s="7"/>
      <c r="Y60" s="7"/>
      <c r="Z60" s="7"/>
      <c r="AA60" s="9"/>
      <c r="AB60" s="9"/>
      <c r="AC60" s="9"/>
      <c r="AD60" s="7"/>
      <c r="AE60" s="7"/>
      <c r="AF60" s="7"/>
      <c r="AG60" s="8"/>
      <c r="AH60" s="8"/>
      <c r="AI60" s="8"/>
      <c r="AJ60" s="9"/>
      <c r="AK60" s="9"/>
    </row>
    <row r="61" spans="1:37" x14ac:dyDescent="0.2">
      <c r="A61" s="5">
        <f t="shared" si="4"/>
        <v>2009</v>
      </c>
      <c r="B61" s="4"/>
      <c r="C61" s="6"/>
      <c r="D61" s="6"/>
      <c r="E61" s="6"/>
      <c r="F61" s="6"/>
      <c r="G61" s="7"/>
      <c r="H61" s="8"/>
      <c r="I61" s="8"/>
      <c r="J61" s="8"/>
      <c r="K61" s="8"/>
      <c r="L61" s="8"/>
      <c r="M61" s="6"/>
      <c r="N61" s="6"/>
      <c r="O61" s="6"/>
      <c r="P61" s="6"/>
      <c r="Q61" s="6"/>
      <c r="R61" s="7"/>
      <c r="S61" s="7"/>
      <c r="T61" s="7"/>
      <c r="U61" s="7"/>
      <c r="V61" s="7"/>
      <c r="W61" s="7"/>
      <c r="X61" s="7"/>
      <c r="Y61" s="7"/>
      <c r="Z61" s="7"/>
      <c r="AA61" s="9"/>
      <c r="AB61" s="9"/>
      <c r="AC61" s="9"/>
      <c r="AD61" s="7"/>
      <c r="AE61" s="7"/>
      <c r="AF61" s="7"/>
      <c r="AG61" s="8"/>
      <c r="AH61" s="8"/>
      <c r="AI61" s="8"/>
      <c r="AJ61" s="9"/>
      <c r="AK61" s="9"/>
    </row>
    <row r="62" spans="1:37" x14ac:dyDescent="0.2">
      <c r="A62" s="5">
        <f t="shared" si="4"/>
        <v>2008</v>
      </c>
      <c r="B62" s="4"/>
      <c r="C62" s="6"/>
      <c r="D62" s="6"/>
      <c r="E62" s="6"/>
      <c r="F62" s="6"/>
      <c r="G62" s="7"/>
      <c r="H62" s="8"/>
      <c r="I62" s="8"/>
      <c r="J62" s="8"/>
      <c r="K62" s="8"/>
      <c r="L62" s="8"/>
      <c r="M62" s="6"/>
      <c r="N62" s="6"/>
      <c r="O62" s="6"/>
      <c r="P62" s="6"/>
      <c r="Q62" s="6"/>
      <c r="R62" s="7"/>
      <c r="S62" s="7"/>
      <c r="T62" s="7"/>
      <c r="U62" s="7"/>
      <c r="V62" s="7"/>
      <c r="W62" s="7"/>
      <c r="X62" s="7"/>
      <c r="Y62" s="7"/>
      <c r="Z62" s="7"/>
      <c r="AA62" s="9"/>
      <c r="AB62" s="9"/>
      <c r="AC62" s="9"/>
      <c r="AD62" s="7"/>
      <c r="AE62" s="7"/>
      <c r="AF62" s="7"/>
      <c r="AG62" s="8"/>
      <c r="AH62" s="8"/>
      <c r="AI62" s="8"/>
      <c r="AJ62" s="9"/>
      <c r="AK62" s="9"/>
    </row>
    <row r="63" spans="1:37" x14ac:dyDescent="0.2">
      <c r="A63" s="5">
        <f t="shared" si="4"/>
        <v>2007</v>
      </c>
      <c r="B63" s="4"/>
      <c r="C63" s="6"/>
      <c r="D63" s="6"/>
      <c r="E63" s="6"/>
      <c r="F63" s="6"/>
      <c r="G63" s="7"/>
      <c r="H63" s="8"/>
      <c r="I63" s="8"/>
      <c r="J63" s="8"/>
      <c r="K63" s="8"/>
      <c r="L63" s="8"/>
      <c r="M63" s="6"/>
      <c r="N63" s="6"/>
      <c r="O63" s="6"/>
      <c r="P63" s="6"/>
      <c r="Q63" s="6"/>
      <c r="R63" s="7"/>
      <c r="S63" s="7"/>
      <c r="T63" s="7"/>
      <c r="U63" s="7"/>
      <c r="V63" s="7"/>
      <c r="W63" s="7"/>
      <c r="X63" s="7"/>
      <c r="Y63" s="7"/>
      <c r="Z63" s="7"/>
      <c r="AA63" s="9"/>
      <c r="AB63" s="9"/>
      <c r="AC63" s="9"/>
      <c r="AD63" s="7"/>
      <c r="AE63" s="7"/>
      <c r="AF63" s="7"/>
      <c r="AG63" s="8"/>
      <c r="AH63" s="8"/>
      <c r="AI63" s="8"/>
      <c r="AJ63" s="9"/>
      <c r="AK63" s="9"/>
    </row>
    <row r="64" spans="1:37" x14ac:dyDescent="0.2">
      <c r="A64" s="5">
        <f t="shared" si="4"/>
        <v>2006</v>
      </c>
      <c r="B64" s="4"/>
      <c r="C64" s="6"/>
      <c r="D64" s="6"/>
      <c r="E64" s="6"/>
      <c r="F64" s="6"/>
      <c r="G64" s="7"/>
      <c r="H64" s="8"/>
      <c r="I64" s="8"/>
      <c r="J64" s="8"/>
      <c r="K64" s="8"/>
      <c r="L64" s="8"/>
      <c r="M64" s="6"/>
      <c r="N64" s="6"/>
      <c r="O64" s="6"/>
      <c r="P64" s="6"/>
      <c r="Q64" s="6"/>
      <c r="R64" s="7"/>
      <c r="S64" s="7"/>
      <c r="T64" s="7"/>
      <c r="U64" s="7"/>
      <c r="V64" s="7"/>
      <c r="W64" s="7"/>
      <c r="X64" s="7"/>
      <c r="Y64" s="7"/>
      <c r="Z64" s="7"/>
      <c r="AA64" s="9"/>
      <c r="AB64" s="9"/>
      <c r="AC64" s="9"/>
      <c r="AD64" s="7"/>
      <c r="AE64" s="7"/>
      <c r="AF64" s="7"/>
      <c r="AG64" s="8"/>
      <c r="AH64" s="8"/>
      <c r="AI64" s="8"/>
      <c r="AJ64" s="9"/>
      <c r="AK64" s="9"/>
    </row>
    <row r="65" spans="1:37" x14ac:dyDescent="0.2">
      <c r="A65" s="5">
        <f t="shared" si="4"/>
        <v>2012</v>
      </c>
      <c r="B65" s="4" t="s">
        <v>500</v>
      </c>
      <c r="C65" s="6">
        <f>'Summary Measures'!B11</f>
        <v>0</v>
      </c>
      <c r="D65" s="6">
        <f>'Summary Measures'!C11</f>
        <v>0</v>
      </c>
      <c r="E65" s="6">
        <f>'Summary Measures'!D11</f>
        <v>0</v>
      </c>
      <c r="F65" s="6">
        <f>'Summary Measures'!E11</f>
        <v>0</v>
      </c>
      <c r="G65" s="7">
        <f>'Summary Measures'!G11</f>
        <v>0</v>
      </c>
      <c r="H65" s="8">
        <f>'Summary Measures'!H11</f>
        <v>0</v>
      </c>
      <c r="I65" s="8" t="str">
        <f>'Summary Measures'!I11</f>
        <v>NA</v>
      </c>
      <c r="J65" s="8" t="str">
        <f>'Summary Measures'!J11</f>
        <v>NA</v>
      </c>
      <c r="K65" s="8" t="str">
        <f>'Summary Measures'!K11</f>
        <v>NA</v>
      </c>
      <c r="L65" s="8" t="str">
        <f>'Summary Measures'!L11</f>
        <v>NA</v>
      </c>
      <c r="M65" s="6" t="str">
        <f>'Summary Measures'!R11</f>
        <v>NA</v>
      </c>
      <c r="N65" s="6" t="str">
        <f>'Summary Measures'!S11</f>
        <v>NA</v>
      </c>
      <c r="O65" s="6" t="str">
        <f>'Summary Measures'!T11</f>
        <v>NA</v>
      </c>
      <c r="P65" s="6" t="str">
        <f>'Summary Measures'!U11</f>
        <v>NA</v>
      </c>
      <c r="Q65" s="6" t="str">
        <f>'Summary Measures'!W11</f>
        <v>NA</v>
      </c>
      <c r="R65" s="7" t="str">
        <f>'Summary Measures'!X11</f>
        <v>NA</v>
      </c>
      <c r="S65" s="7" t="str">
        <f>'Summary Measures'!Y11</f>
        <v>NA</v>
      </c>
      <c r="T65" s="7" t="e">
        <f>'Summary Measures'!#REF!</f>
        <v>#REF!</v>
      </c>
      <c r="U65" s="7" t="e">
        <f>'Summary Measures'!#REF!</f>
        <v>#REF!</v>
      </c>
      <c r="V65" s="7" t="str">
        <f>'Summary Measures'!AG11</f>
        <v>NA</v>
      </c>
      <c r="W65" s="7" t="str">
        <f>'Summary Measures'!AH11</f>
        <v>NA</v>
      </c>
      <c r="X65" s="7" t="str">
        <f>'Summary Measures'!AI11</f>
        <v>NA</v>
      </c>
      <c r="Y65" s="7" t="str">
        <f>'Summary Measures'!AJ11</f>
        <v>NA</v>
      </c>
      <c r="Z65" s="7" t="str">
        <f>'Summary Measures'!AK11</f>
        <v>NA</v>
      </c>
      <c r="AA65" s="9" t="str">
        <f>'Summary Measures'!AL11</f>
        <v>NA</v>
      </c>
      <c r="AB65" s="9" t="str">
        <f>'Summary Measures'!AM11</f>
        <v>NA</v>
      </c>
      <c r="AC65" s="9" t="str">
        <f>'Summary Measures'!AN11</f>
        <v>NA</v>
      </c>
      <c r="AD65" s="7" t="str">
        <f>'Summary Measures'!AX11</f>
        <v>NA</v>
      </c>
      <c r="AE65" s="7" t="str">
        <f>'Summary Measures'!AY11</f>
        <v>NA</v>
      </c>
      <c r="AF65" s="7" t="e">
        <f>'Summary Measures'!#REF!</f>
        <v>#REF!</v>
      </c>
      <c r="AG65" s="8" t="e">
        <f>'Summary Measures'!#REF!</f>
        <v>#REF!</v>
      </c>
      <c r="AH65" s="8" t="e">
        <f>'Summary Measures'!#REF!</f>
        <v>#REF!</v>
      </c>
      <c r="AI65" s="8" t="e">
        <f>'Summary Measures'!#REF!</f>
        <v>#REF!</v>
      </c>
      <c r="AJ65" s="8" t="str">
        <f>'Summary Measures'!AZ11</f>
        <v>NA</v>
      </c>
      <c r="AK65" s="8" t="e">
        <f>'Summary Measures'!#REF!</f>
        <v>#REF!</v>
      </c>
    </row>
    <row r="66" spans="1:37" x14ac:dyDescent="0.2">
      <c r="A66" s="5">
        <f t="shared" si="4"/>
        <v>2011</v>
      </c>
      <c r="B66" s="4"/>
      <c r="C66" s="6"/>
      <c r="D66" s="6"/>
      <c r="E66" s="6"/>
      <c r="F66" s="6"/>
      <c r="G66" s="7"/>
      <c r="H66" s="8"/>
      <c r="I66" s="8"/>
      <c r="J66" s="8"/>
      <c r="K66" s="8"/>
      <c r="L66" s="8"/>
      <c r="M66" s="6"/>
      <c r="N66" s="6"/>
      <c r="O66" s="6"/>
      <c r="P66" s="6"/>
      <c r="Q66" s="6"/>
      <c r="R66" s="7"/>
      <c r="S66" s="7"/>
      <c r="T66" s="7"/>
      <c r="U66" s="7"/>
      <c r="V66" s="7"/>
      <c r="W66" s="7"/>
      <c r="X66" s="7"/>
      <c r="Y66" s="7"/>
      <c r="Z66" s="7"/>
      <c r="AA66" s="9"/>
      <c r="AB66" s="9"/>
      <c r="AC66" s="9"/>
      <c r="AD66" s="7"/>
      <c r="AE66" s="7"/>
      <c r="AF66" s="7"/>
      <c r="AG66" s="8"/>
      <c r="AH66" s="8"/>
      <c r="AI66" s="8"/>
      <c r="AJ66" s="9"/>
      <c r="AK66" s="9"/>
    </row>
    <row r="67" spans="1:37" x14ac:dyDescent="0.2">
      <c r="A67" s="5">
        <f t="shared" si="4"/>
        <v>2010</v>
      </c>
      <c r="B67" s="4"/>
      <c r="C67" s="6"/>
      <c r="D67" s="6"/>
      <c r="E67" s="6"/>
      <c r="F67" s="6"/>
      <c r="G67" s="7"/>
      <c r="H67" s="8"/>
      <c r="I67" s="8"/>
      <c r="J67" s="8"/>
      <c r="K67" s="8"/>
      <c r="L67" s="8"/>
      <c r="M67" s="6"/>
      <c r="N67" s="6"/>
      <c r="O67" s="6"/>
      <c r="P67" s="6"/>
      <c r="Q67" s="6"/>
      <c r="R67" s="7"/>
      <c r="S67" s="7"/>
      <c r="T67" s="7"/>
      <c r="U67" s="7"/>
      <c r="V67" s="7"/>
      <c r="W67" s="7"/>
      <c r="X67" s="7"/>
      <c r="Y67" s="7"/>
      <c r="Z67" s="7"/>
      <c r="AA67" s="9"/>
      <c r="AB67" s="9"/>
      <c r="AC67" s="9"/>
      <c r="AD67" s="7"/>
      <c r="AE67" s="7"/>
      <c r="AF67" s="7"/>
      <c r="AG67" s="8"/>
      <c r="AH67" s="8"/>
      <c r="AI67" s="8"/>
      <c r="AJ67" s="9"/>
      <c r="AK67" s="9"/>
    </row>
    <row r="68" spans="1:37" x14ac:dyDescent="0.2">
      <c r="A68" s="5">
        <f t="shared" si="4"/>
        <v>2009</v>
      </c>
      <c r="B68" s="4"/>
      <c r="C68" s="6"/>
      <c r="D68" s="6"/>
      <c r="E68" s="6"/>
      <c r="F68" s="6"/>
      <c r="G68" s="7"/>
      <c r="H68" s="8"/>
      <c r="I68" s="8"/>
      <c r="J68" s="8"/>
      <c r="K68" s="8"/>
      <c r="L68" s="8"/>
      <c r="M68" s="6"/>
      <c r="N68" s="6"/>
      <c r="O68" s="6"/>
      <c r="P68" s="6"/>
      <c r="Q68" s="6"/>
      <c r="R68" s="7"/>
      <c r="S68" s="7"/>
      <c r="T68" s="7"/>
      <c r="U68" s="7"/>
      <c r="V68" s="7"/>
      <c r="W68" s="7"/>
      <c r="X68" s="7"/>
      <c r="Y68" s="7"/>
      <c r="Z68" s="7"/>
      <c r="AA68" s="9"/>
      <c r="AB68" s="9"/>
      <c r="AC68" s="9"/>
      <c r="AD68" s="7"/>
      <c r="AE68" s="7"/>
      <c r="AF68" s="7"/>
      <c r="AG68" s="8"/>
      <c r="AH68" s="8"/>
      <c r="AI68" s="8"/>
      <c r="AJ68" s="9"/>
      <c r="AK68" s="9"/>
    </row>
    <row r="69" spans="1:37" x14ac:dyDescent="0.2">
      <c r="A69" s="5">
        <f t="shared" si="4"/>
        <v>2008</v>
      </c>
      <c r="B69" s="4"/>
      <c r="C69" s="6"/>
      <c r="D69" s="6"/>
      <c r="E69" s="6"/>
      <c r="F69" s="6"/>
      <c r="G69" s="7"/>
      <c r="H69" s="8"/>
      <c r="I69" s="8"/>
      <c r="J69" s="8"/>
      <c r="K69" s="8"/>
      <c r="L69" s="8"/>
      <c r="M69" s="6"/>
      <c r="N69" s="6"/>
      <c r="O69" s="6"/>
      <c r="P69" s="6"/>
      <c r="Q69" s="6"/>
      <c r="R69" s="7"/>
      <c r="S69" s="7"/>
      <c r="T69" s="7"/>
      <c r="U69" s="7"/>
      <c r="V69" s="7"/>
      <c r="W69" s="7"/>
      <c r="X69" s="7"/>
      <c r="Y69" s="7"/>
      <c r="Z69" s="7"/>
      <c r="AA69" s="9"/>
      <c r="AB69" s="9"/>
      <c r="AC69" s="9"/>
      <c r="AD69" s="7"/>
      <c r="AE69" s="7"/>
      <c r="AF69" s="7"/>
      <c r="AG69" s="8"/>
      <c r="AH69" s="8"/>
      <c r="AI69" s="8"/>
      <c r="AJ69" s="9"/>
      <c r="AK69" s="9"/>
    </row>
    <row r="70" spans="1:37" x14ac:dyDescent="0.2">
      <c r="A70" s="5">
        <f t="shared" si="4"/>
        <v>2007</v>
      </c>
      <c r="B70" s="4"/>
      <c r="C70" s="6"/>
      <c r="D70" s="6"/>
      <c r="E70" s="6"/>
      <c r="F70" s="6"/>
      <c r="G70" s="7"/>
      <c r="H70" s="8"/>
      <c r="I70" s="8"/>
      <c r="J70" s="8"/>
      <c r="K70" s="8"/>
      <c r="L70" s="8"/>
      <c r="M70" s="6"/>
      <c r="N70" s="6"/>
      <c r="O70" s="6"/>
      <c r="P70" s="6"/>
      <c r="Q70" s="6"/>
      <c r="R70" s="7"/>
      <c r="S70" s="7"/>
      <c r="T70" s="7"/>
      <c r="U70" s="7"/>
      <c r="V70" s="7"/>
      <c r="W70" s="7"/>
      <c r="X70" s="7"/>
      <c r="Y70" s="7"/>
      <c r="Z70" s="7"/>
      <c r="AA70" s="9"/>
      <c r="AB70" s="9"/>
      <c r="AC70" s="9"/>
      <c r="AD70" s="7"/>
      <c r="AE70" s="7"/>
      <c r="AF70" s="7"/>
      <c r="AG70" s="8"/>
      <c r="AH70" s="8"/>
      <c r="AI70" s="8"/>
      <c r="AJ70" s="9"/>
      <c r="AK70" s="9"/>
    </row>
    <row r="71" spans="1:37" x14ac:dyDescent="0.2">
      <c r="A71" s="5">
        <f t="shared" ref="A71:A77" si="5">A64</f>
        <v>2006</v>
      </c>
      <c r="B71" s="4"/>
      <c r="C71" s="6"/>
      <c r="D71" s="6"/>
      <c r="E71" s="6"/>
      <c r="F71" s="6"/>
      <c r="G71" s="7"/>
      <c r="H71" s="8"/>
      <c r="I71" s="8"/>
      <c r="J71" s="8"/>
      <c r="K71" s="8"/>
      <c r="L71" s="8"/>
      <c r="M71" s="6"/>
      <c r="N71" s="6"/>
      <c r="O71" s="6"/>
      <c r="P71" s="6"/>
      <c r="Q71" s="6"/>
      <c r="R71" s="7"/>
      <c r="S71" s="7"/>
      <c r="T71" s="7"/>
      <c r="U71" s="7"/>
      <c r="V71" s="7"/>
      <c r="W71" s="7"/>
      <c r="X71" s="7"/>
      <c r="Y71" s="7"/>
      <c r="Z71" s="7"/>
      <c r="AA71" s="9"/>
      <c r="AB71" s="9"/>
      <c r="AC71" s="9"/>
      <c r="AD71" s="7"/>
      <c r="AE71" s="7"/>
      <c r="AF71" s="7"/>
      <c r="AG71" s="8"/>
      <c r="AH71" s="8"/>
      <c r="AI71" s="8"/>
      <c r="AJ71" s="9"/>
      <c r="AK71" s="9"/>
    </row>
    <row r="72" spans="1:37" x14ac:dyDescent="0.2">
      <c r="A72" s="5">
        <f t="shared" si="5"/>
        <v>2012</v>
      </c>
      <c r="B72" s="4" t="s">
        <v>502</v>
      </c>
      <c r="C72" s="6">
        <f>'Summary Measures'!B13</f>
        <v>0</v>
      </c>
      <c r="D72" s="6">
        <f>'Summary Measures'!C13</f>
        <v>0</v>
      </c>
      <c r="E72" s="6">
        <f>'Summary Measures'!D13</f>
        <v>0</v>
      </c>
      <c r="F72" s="6">
        <f>'Summary Measures'!E13</f>
        <v>0</v>
      </c>
      <c r="G72" s="7">
        <f>'Summary Measures'!G13</f>
        <v>0</v>
      </c>
      <c r="H72" s="8">
        <f>'Summary Measures'!H13</f>
        <v>0</v>
      </c>
      <c r="I72" s="8" t="str">
        <f>'Summary Measures'!I13</f>
        <v>NA</v>
      </c>
      <c r="J72" s="8" t="str">
        <f>'Summary Measures'!J13</f>
        <v>NA</v>
      </c>
      <c r="K72" s="8" t="str">
        <f>'Summary Measures'!K13</f>
        <v>NA</v>
      </c>
      <c r="L72" s="8" t="str">
        <f>'Summary Measures'!L13</f>
        <v>NA</v>
      </c>
      <c r="M72" s="6" t="str">
        <f>'Summary Measures'!R13</f>
        <v>NA</v>
      </c>
      <c r="N72" s="6" t="str">
        <f>'Summary Measures'!S13</f>
        <v>NA</v>
      </c>
      <c r="O72" s="6" t="str">
        <f>'Summary Measures'!T13</f>
        <v>NA</v>
      </c>
      <c r="P72" s="6" t="str">
        <f>'Summary Measures'!U13</f>
        <v>NA</v>
      </c>
      <c r="Q72" s="6" t="str">
        <f>'Summary Measures'!W13</f>
        <v>NA</v>
      </c>
      <c r="R72" s="7" t="str">
        <f>'Summary Measures'!X13</f>
        <v>NA</v>
      </c>
      <c r="S72" s="7" t="str">
        <f>'Summary Measures'!Y13</f>
        <v>NA</v>
      </c>
      <c r="T72" s="7" t="e">
        <f>'Summary Measures'!#REF!</f>
        <v>#REF!</v>
      </c>
      <c r="U72" s="7" t="e">
        <f>'Summary Measures'!#REF!</f>
        <v>#REF!</v>
      </c>
      <c r="V72" s="7" t="str">
        <f>'Summary Measures'!AG13</f>
        <v>NA</v>
      </c>
      <c r="W72" s="7" t="str">
        <f>'Summary Measures'!AH13</f>
        <v>NA</v>
      </c>
      <c r="X72" s="7" t="str">
        <f>'Summary Measures'!AI13</f>
        <v>NA</v>
      </c>
      <c r="Y72" s="7" t="str">
        <f>'Summary Measures'!AJ13</f>
        <v>NA</v>
      </c>
      <c r="Z72" s="7" t="str">
        <f>'Summary Measures'!AK13</f>
        <v>NA</v>
      </c>
      <c r="AA72" s="9" t="str">
        <f>'Summary Measures'!AL13</f>
        <v>NA</v>
      </c>
      <c r="AB72" s="9" t="str">
        <f>'Summary Measures'!AM13</f>
        <v>NA</v>
      </c>
      <c r="AC72" s="9" t="str">
        <f>'Summary Measures'!AN13</f>
        <v>NA</v>
      </c>
      <c r="AD72" s="7" t="str">
        <f>'Summary Measures'!AX13</f>
        <v>NA</v>
      </c>
      <c r="AE72" s="7" t="str">
        <f>'Summary Measures'!AY13</f>
        <v>NA</v>
      </c>
      <c r="AF72" s="7" t="e">
        <f>'Summary Measures'!#REF!</f>
        <v>#REF!</v>
      </c>
      <c r="AG72" s="8" t="e">
        <f>'Summary Measures'!#REF!</f>
        <v>#REF!</v>
      </c>
      <c r="AH72" s="8" t="e">
        <f>'Summary Measures'!#REF!</f>
        <v>#REF!</v>
      </c>
      <c r="AI72" s="8" t="e">
        <f>'Summary Measures'!#REF!</f>
        <v>#REF!</v>
      </c>
      <c r="AJ72" s="8" t="str">
        <f>'Summary Measures'!AZ13</f>
        <v>NA</v>
      </c>
      <c r="AK72" s="8" t="e">
        <f>'Summary Measures'!#REF!</f>
        <v>#REF!</v>
      </c>
    </row>
    <row r="73" spans="1:37" x14ac:dyDescent="0.2">
      <c r="A73" s="5">
        <f t="shared" si="5"/>
        <v>2011</v>
      </c>
      <c r="B73" s="4"/>
      <c r="C73" s="6"/>
      <c r="D73" s="6"/>
      <c r="E73" s="6"/>
      <c r="F73" s="6"/>
      <c r="G73" s="7"/>
      <c r="H73" s="8"/>
      <c r="I73" s="8"/>
      <c r="J73" s="8"/>
      <c r="K73" s="8"/>
      <c r="L73" s="8"/>
      <c r="M73" s="6"/>
      <c r="N73" s="6"/>
      <c r="O73" s="6"/>
      <c r="P73" s="6"/>
      <c r="Q73" s="6"/>
      <c r="R73" s="7"/>
      <c r="S73" s="7"/>
      <c r="T73" s="7"/>
      <c r="U73" s="7"/>
      <c r="V73" s="7"/>
      <c r="W73" s="7"/>
      <c r="X73" s="7"/>
      <c r="Y73" s="7"/>
      <c r="Z73" s="7"/>
      <c r="AA73" s="9"/>
      <c r="AB73" s="9"/>
      <c r="AC73" s="9"/>
      <c r="AD73" s="7"/>
      <c r="AE73" s="7"/>
      <c r="AF73" s="7"/>
      <c r="AG73" s="8"/>
      <c r="AH73" s="8"/>
      <c r="AI73" s="8"/>
      <c r="AJ73" s="9"/>
      <c r="AK73" s="9"/>
    </row>
    <row r="74" spans="1:37" x14ac:dyDescent="0.2">
      <c r="A74" s="5">
        <f t="shared" si="5"/>
        <v>2010</v>
      </c>
      <c r="B74" s="4"/>
      <c r="C74" s="6"/>
      <c r="D74" s="6"/>
      <c r="E74" s="6"/>
      <c r="F74" s="6"/>
      <c r="G74" s="7"/>
      <c r="H74" s="8"/>
      <c r="I74" s="8"/>
      <c r="J74" s="8"/>
      <c r="K74" s="8"/>
      <c r="L74" s="8"/>
      <c r="M74" s="6"/>
      <c r="N74" s="6"/>
      <c r="O74" s="6"/>
      <c r="P74" s="6"/>
      <c r="Q74" s="6"/>
      <c r="R74" s="7"/>
      <c r="S74" s="7"/>
      <c r="T74" s="7"/>
      <c r="U74" s="7"/>
      <c r="V74" s="7"/>
      <c r="W74" s="7"/>
      <c r="X74" s="7"/>
      <c r="Y74" s="7"/>
      <c r="Z74" s="7"/>
      <c r="AA74" s="9"/>
      <c r="AB74" s="9"/>
      <c r="AC74" s="9"/>
      <c r="AD74" s="7"/>
      <c r="AE74" s="7"/>
      <c r="AF74" s="7"/>
      <c r="AG74" s="8"/>
      <c r="AH74" s="8"/>
      <c r="AI74" s="8"/>
      <c r="AJ74" s="9"/>
      <c r="AK74" s="9"/>
    </row>
    <row r="75" spans="1:37" x14ac:dyDescent="0.2">
      <c r="A75" s="5">
        <f t="shared" si="5"/>
        <v>2009</v>
      </c>
      <c r="B75" s="4"/>
      <c r="C75" s="6"/>
      <c r="D75" s="6"/>
      <c r="E75" s="6"/>
      <c r="F75" s="6"/>
      <c r="G75" s="7"/>
      <c r="H75" s="8"/>
      <c r="I75" s="8"/>
      <c r="J75" s="8"/>
      <c r="K75" s="8"/>
      <c r="L75" s="8"/>
      <c r="M75" s="6"/>
      <c r="N75" s="6"/>
      <c r="O75" s="6"/>
      <c r="P75" s="6"/>
      <c r="Q75" s="6"/>
      <c r="R75" s="7"/>
      <c r="S75" s="7"/>
      <c r="T75" s="7"/>
      <c r="U75" s="7"/>
      <c r="V75" s="7"/>
      <c r="W75" s="7"/>
      <c r="X75" s="7"/>
      <c r="Y75" s="7"/>
      <c r="Z75" s="7"/>
      <c r="AA75" s="9"/>
      <c r="AB75" s="9"/>
      <c r="AC75" s="9"/>
      <c r="AD75" s="7"/>
      <c r="AE75" s="7"/>
      <c r="AF75" s="7"/>
      <c r="AG75" s="8"/>
      <c r="AH75" s="8"/>
      <c r="AI75" s="8"/>
      <c r="AJ75" s="9"/>
      <c r="AK75" s="9"/>
    </row>
    <row r="76" spans="1:37" x14ac:dyDescent="0.2">
      <c r="A76" s="5">
        <f t="shared" si="5"/>
        <v>2008</v>
      </c>
      <c r="B76" s="4"/>
      <c r="C76" s="6"/>
      <c r="D76" s="6"/>
      <c r="E76" s="6"/>
      <c r="F76" s="6"/>
      <c r="G76" s="7"/>
      <c r="H76" s="8"/>
      <c r="I76" s="8"/>
      <c r="J76" s="8"/>
      <c r="K76" s="8"/>
      <c r="L76" s="8"/>
      <c r="M76" s="6"/>
      <c r="N76" s="6"/>
      <c r="O76" s="6"/>
      <c r="P76" s="6"/>
      <c r="Q76" s="6"/>
      <c r="R76" s="7"/>
      <c r="S76" s="7"/>
      <c r="T76" s="7"/>
      <c r="U76" s="7"/>
      <c r="V76" s="7"/>
      <c r="W76" s="7"/>
      <c r="X76" s="7"/>
      <c r="Y76" s="7"/>
      <c r="Z76" s="7"/>
      <c r="AA76" s="9"/>
      <c r="AB76" s="9"/>
      <c r="AC76" s="9"/>
      <c r="AD76" s="7"/>
      <c r="AE76" s="7"/>
      <c r="AF76" s="7"/>
      <c r="AG76" s="8"/>
      <c r="AH76" s="8"/>
      <c r="AI76" s="8"/>
      <c r="AJ76" s="9"/>
      <c r="AK76" s="9"/>
    </row>
    <row r="77" spans="1:37" x14ac:dyDescent="0.2">
      <c r="A77" s="5">
        <f t="shared" si="5"/>
        <v>2007</v>
      </c>
      <c r="B77" s="4"/>
      <c r="C77" s="6"/>
      <c r="D77" s="6"/>
      <c r="E77" s="6"/>
      <c r="F77" s="6"/>
      <c r="G77" s="7"/>
      <c r="H77" s="8"/>
      <c r="I77" s="8"/>
      <c r="J77" s="8"/>
      <c r="K77" s="8"/>
      <c r="L77" s="8"/>
      <c r="M77" s="6"/>
      <c r="N77" s="6"/>
      <c r="O77" s="6"/>
      <c r="P77" s="6"/>
      <c r="Q77" s="6"/>
      <c r="R77" s="7"/>
      <c r="S77" s="7"/>
      <c r="T77" s="7"/>
      <c r="U77" s="7"/>
      <c r="V77" s="7"/>
      <c r="W77" s="7"/>
      <c r="X77" s="7"/>
      <c r="Y77" s="7"/>
      <c r="Z77" s="7"/>
      <c r="AA77" s="9"/>
      <c r="AB77" s="9"/>
      <c r="AC77" s="9"/>
      <c r="AD77" s="7"/>
      <c r="AE77" s="7"/>
      <c r="AF77" s="7"/>
      <c r="AG77" s="8"/>
      <c r="AH77" s="8"/>
      <c r="AI77" s="8"/>
      <c r="AJ77" s="9"/>
      <c r="AK77" s="9"/>
    </row>
    <row r="78" spans="1:37" x14ac:dyDescent="0.2">
      <c r="A78" s="5">
        <f t="shared" ref="A78:A92" si="6">A71</f>
        <v>2006</v>
      </c>
      <c r="B78" s="4"/>
      <c r="C78" s="6"/>
      <c r="D78" s="6"/>
      <c r="E78" s="6"/>
      <c r="F78" s="6"/>
      <c r="G78" s="7"/>
      <c r="H78" s="8"/>
      <c r="I78" s="8"/>
      <c r="J78" s="8"/>
      <c r="K78" s="8"/>
      <c r="L78" s="8"/>
      <c r="M78" s="6"/>
      <c r="N78" s="6"/>
      <c r="O78" s="6"/>
      <c r="P78" s="6"/>
      <c r="Q78" s="6"/>
      <c r="R78" s="7"/>
      <c r="S78" s="7"/>
      <c r="T78" s="7"/>
      <c r="U78" s="7"/>
      <c r="V78" s="7"/>
      <c r="W78" s="7"/>
      <c r="X78" s="7"/>
      <c r="Y78" s="7"/>
      <c r="Z78" s="7"/>
      <c r="AA78" s="9"/>
      <c r="AB78" s="9"/>
      <c r="AC78" s="9"/>
      <c r="AD78" s="7"/>
      <c r="AE78" s="7"/>
      <c r="AF78" s="7"/>
      <c r="AG78" s="8"/>
      <c r="AH78" s="8"/>
      <c r="AI78" s="8"/>
      <c r="AJ78" s="9"/>
      <c r="AK78" s="9"/>
    </row>
    <row r="79" spans="1:37" x14ac:dyDescent="0.2">
      <c r="A79" s="5">
        <f t="shared" si="6"/>
        <v>2012</v>
      </c>
      <c r="B79" s="4" t="s">
        <v>503</v>
      </c>
      <c r="C79" s="6">
        <f>'Summary Measures'!B14</f>
        <v>0</v>
      </c>
      <c r="D79" s="6">
        <f>'Summary Measures'!C14</f>
        <v>0</v>
      </c>
      <c r="E79" s="6">
        <f>'Summary Measures'!D14</f>
        <v>0</v>
      </c>
      <c r="F79" s="6">
        <f>'Summary Measures'!E14</f>
        <v>0</v>
      </c>
      <c r="G79" s="7">
        <f>'Summary Measures'!G14</f>
        <v>0</v>
      </c>
      <c r="H79" s="8">
        <f>'Summary Measures'!H14</f>
        <v>0</v>
      </c>
      <c r="I79" s="8" t="str">
        <f>'Summary Measures'!I14</f>
        <v>NA</v>
      </c>
      <c r="J79" s="8" t="str">
        <f>'Summary Measures'!J14</f>
        <v>NA</v>
      </c>
      <c r="K79" s="8" t="str">
        <f>'Summary Measures'!K14</f>
        <v>NA</v>
      </c>
      <c r="L79" s="8" t="str">
        <f>'Summary Measures'!L14</f>
        <v>NA</v>
      </c>
      <c r="M79" s="6" t="str">
        <f>'Summary Measures'!R14</f>
        <v>NA</v>
      </c>
      <c r="N79" s="6" t="str">
        <f>'Summary Measures'!S14</f>
        <v>NA</v>
      </c>
      <c r="O79" s="6" t="str">
        <f>'Summary Measures'!T14</f>
        <v>NA</v>
      </c>
      <c r="P79" s="6" t="str">
        <f>'Summary Measures'!U14</f>
        <v>NA</v>
      </c>
      <c r="Q79" s="6" t="str">
        <f>'Summary Measures'!W14</f>
        <v>NA</v>
      </c>
      <c r="R79" s="7" t="str">
        <f>'Summary Measures'!X14</f>
        <v>NA</v>
      </c>
      <c r="S79" s="7" t="str">
        <f>'Summary Measures'!Y14</f>
        <v>NA</v>
      </c>
      <c r="T79" s="7" t="e">
        <f>'Summary Measures'!#REF!</f>
        <v>#REF!</v>
      </c>
      <c r="U79" s="7" t="e">
        <f>'Summary Measures'!#REF!</f>
        <v>#REF!</v>
      </c>
      <c r="V79" s="7" t="str">
        <f>'Summary Measures'!AG14</f>
        <v>NA</v>
      </c>
      <c r="W79" s="7" t="str">
        <f>'Summary Measures'!AH14</f>
        <v>NA</v>
      </c>
      <c r="X79" s="7" t="str">
        <f>'Summary Measures'!AI14</f>
        <v>NA</v>
      </c>
      <c r="Y79" s="7" t="str">
        <f>'Summary Measures'!AJ14</f>
        <v>NA</v>
      </c>
      <c r="Z79" s="7" t="str">
        <f>'Summary Measures'!AK14</f>
        <v>NA</v>
      </c>
      <c r="AA79" s="9" t="str">
        <f>'Summary Measures'!AL14</f>
        <v>NA</v>
      </c>
      <c r="AB79" s="9" t="str">
        <f>'Summary Measures'!AM14</f>
        <v>NA</v>
      </c>
      <c r="AC79" s="9" t="str">
        <f>'Summary Measures'!AN14</f>
        <v>NA</v>
      </c>
      <c r="AD79" s="7" t="str">
        <f>'Summary Measures'!AX14</f>
        <v>NA</v>
      </c>
      <c r="AE79" s="7" t="str">
        <f>'Summary Measures'!AY14</f>
        <v>NA</v>
      </c>
      <c r="AF79" s="7" t="e">
        <f>'Summary Measures'!#REF!</f>
        <v>#REF!</v>
      </c>
      <c r="AG79" s="8" t="e">
        <f>'Summary Measures'!#REF!</f>
        <v>#REF!</v>
      </c>
      <c r="AH79" s="8" t="e">
        <f>'Summary Measures'!#REF!</f>
        <v>#REF!</v>
      </c>
      <c r="AI79" s="8" t="e">
        <f>'Summary Measures'!#REF!</f>
        <v>#REF!</v>
      </c>
      <c r="AJ79" s="8" t="str">
        <f>'Summary Measures'!AZ14</f>
        <v>NA</v>
      </c>
      <c r="AK79" s="8" t="e">
        <f>'Summary Measures'!#REF!</f>
        <v>#REF!</v>
      </c>
    </row>
    <row r="80" spans="1:37" x14ac:dyDescent="0.2">
      <c r="A80" s="5">
        <f t="shared" si="6"/>
        <v>2011</v>
      </c>
      <c r="B80" s="4"/>
      <c r="C80" s="6"/>
      <c r="D80" s="6"/>
      <c r="E80" s="6"/>
      <c r="F80" s="6"/>
      <c r="G80" s="7"/>
      <c r="H80" s="8"/>
      <c r="I80" s="8"/>
      <c r="J80" s="8"/>
      <c r="K80" s="8"/>
      <c r="L80" s="8"/>
      <c r="M80" s="6"/>
      <c r="N80" s="6"/>
      <c r="O80" s="6"/>
      <c r="P80" s="6"/>
      <c r="Q80" s="6"/>
      <c r="R80" s="7"/>
      <c r="S80" s="7"/>
      <c r="T80" s="7"/>
      <c r="U80" s="7"/>
      <c r="V80" s="7"/>
      <c r="W80" s="7"/>
      <c r="X80" s="7"/>
      <c r="Y80" s="7"/>
      <c r="Z80" s="7"/>
      <c r="AA80" s="9"/>
      <c r="AB80" s="9"/>
      <c r="AC80" s="9"/>
      <c r="AD80" s="7"/>
      <c r="AE80" s="7"/>
      <c r="AF80" s="7"/>
      <c r="AG80" s="8"/>
      <c r="AH80" s="8"/>
      <c r="AI80" s="8"/>
      <c r="AJ80" s="9"/>
      <c r="AK80" s="9"/>
    </row>
    <row r="81" spans="1:37" x14ac:dyDescent="0.2">
      <c r="A81" s="5">
        <f t="shared" si="6"/>
        <v>2010</v>
      </c>
      <c r="B81" s="4"/>
      <c r="C81" s="6"/>
      <c r="D81" s="6"/>
      <c r="E81" s="6"/>
      <c r="F81" s="6"/>
      <c r="G81" s="7"/>
      <c r="H81" s="8"/>
      <c r="I81" s="8"/>
      <c r="J81" s="8"/>
      <c r="K81" s="8"/>
      <c r="L81" s="8"/>
      <c r="M81" s="6"/>
      <c r="N81" s="6"/>
      <c r="O81" s="6"/>
      <c r="P81" s="6"/>
      <c r="Q81" s="6"/>
      <c r="R81" s="7"/>
      <c r="S81" s="7"/>
      <c r="T81" s="7"/>
      <c r="U81" s="7"/>
      <c r="V81" s="7"/>
      <c r="W81" s="7"/>
      <c r="X81" s="7"/>
      <c r="Y81" s="7"/>
      <c r="Z81" s="7"/>
      <c r="AA81" s="9"/>
      <c r="AB81" s="9"/>
      <c r="AC81" s="9"/>
      <c r="AD81" s="7"/>
      <c r="AE81" s="7"/>
      <c r="AF81" s="7"/>
      <c r="AG81" s="8"/>
      <c r="AH81" s="8"/>
      <c r="AI81" s="8"/>
      <c r="AJ81" s="9"/>
      <c r="AK81" s="9"/>
    </row>
    <row r="82" spans="1:37" x14ac:dyDescent="0.2">
      <c r="A82" s="5">
        <f t="shared" si="6"/>
        <v>2009</v>
      </c>
      <c r="B82" s="4"/>
      <c r="C82" s="6"/>
      <c r="D82" s="6"/>
      <c r="E82" s="6"/>
      <c r="F82" s="6"/>
      <c r="G82" s="7"/>
      <c r="H82" s="8"/>
      <c r="I82" s="8"/>
      <c r="J82" s="8"/>
      <c r="K82" s="8"/>
      <c r="L82" s="8"/>
      <c r="M82" s="6"/>
      <c r="N82" s="6"/>
      <c r="O82" s="6"/>
      <c r="P82" s="6"/>
      <c r="Q82" s="6"/>
      <c r="R82" s="7"/>
      <c r="S82" s="7"/>
      <c r="T82" s="7"/>
      <c r="U82" s="7"/>
      <c r="V82" s="7"/>
      <c r="W82" s="7"/>
      <c r="X82" s="7"/>
      <c r="Y82" s="7"/>
      <c r="Z82" s="7"/>
      <c r="AA82" s="9"/>
      <c r="AB82" s="9"/>
      <c r="AC82" s="9"/>
      <c r="AD82" s="7"/>
      <c r="AE82" s="7"/>
      <c r="AF82" s="7"/>
      <c r="AG82" s="8"/>
      <c r="AH82" s="8"/>
      <c r="AI82" s="8"/>
      <c r="AJ82" s="9"/>
      <c r="AK82" s="9"/>
    </row>
    <row r="83" spans="1:37" x14ac:dyDescent="0.2">
      <c r="A83" s="5">
        <f t="shared" si="6"/>
        <v>2008</v>
      </c>
      <c r="B83" s="4"/>
      <c r="C83" s="6"/>
      <c r="D83" s="6"/>
      <c r="E83" s="6"/>
      <c r="F83" s="6"/>
      <c r="G83" s="7"/>
      <c r="H83" s="8"/>
      <c r="I83" s="8"/>
      <c r="J83" s="8"/>
      <c r="K83" s="8"/>
      <c r="L83" s="8"/>
      <c r="M83" s="6"/>
      <c r="N83" s="6"/>
      <c r="O83" s="6"/>
      <c r="P83" s="6"/>
      <c r="Q83" s="6"/>
      <c r="R83" s="7"/>
      <c r="S83" s="7"/>
      <c r="T83" s="7"/>
      <c r="U83" s="7"/>
      <c r="V83" s="7"/>
      <c r="W83" s="7"/>
      <c r="X83" s="7"/>
      <c r="Y83" s="7"/>
      <c r="Z83" s="7"/>
      <c r="AA83" s="9"/>
      <c r="AB83" s="9"/>
      <c r="AC83" s="9"/>
      <c r="AD83" s="7"/>
      <c r="AE83" s="7"/>
      <c r="AF83" s="7"/>
      <c r="AG83" s="8"/>
      <c r="AH83" s="8"/>
      <c r="AI83" s="8"/>
      <c r="AJ83" s="9"/>
      <c r="AK83" s="9"/>
    </row>
    <row r="84" spans="1:37" x14ac:dyDescent="0.2">
      <c r="A84" s="5">
        <f t="shared" si="6"/>
        <v>2007</v>
      </c>
      <c r="B84" s="4"/>
      <c r="C84" s="6"/>
      <c r="D84" s="6"/>
      <c r="E84" s="6"/>
      <c r="F84" s="6"/>
      <c r="G84" s="7"/>
      <c r="H84" s="8"/>
      <c r="I84" s="8"/>
      <c r="J84" s="8"/>
      <c r="K84" s="8"/>
      <c r="L84" s="8"/>
      <c r="M84" s="6"/>
      <c r="N84" s="6"/>
      <c r="O84" s="6"/>
      <c r="P84" s="6"/>
      <c r="Q84" s="6"/>
      <c r="R84" s="7"/>
      <c r="S84" s="7"/>
      <c r="T84" s="7"/>
      <c r="U84" s="7"/>
      <c r="V84" s="7"/>
      <c r="W84" s="7"/>
      <c r="X84" s="7"/>
      <c r="Y84" s="7"/>
      <c r="Z84" s="7"/>
      <c r="AA84" s="9"/>
      <c r="AB84" s="9"/>
      <c r="AC84" s="9"/>
      <c r="AD84" s="7"/>
      <c r="AE84" s="7"/>
      <c r="AF84" s="7"/>
      <c r="AG84" s="8"/>
      <c r="AH84" s="8"/>
      <c r="AI84" s="8"/>
      <c r="AJ84" s="9"/>
      <c r="AK84" s="9"/>
    </row>
    <row r="85" spans="1:37" x14ac:dyDescent="0.2">
      <c r="A85" s="5">
        <f t="shared" si="6"/>
        <v>2006</v>
      </c>
      <c r="B85" s="4"/>
      <c r="C85" s="6"/>
      <c r="D85" s="6"/>
      <c r="E85" s="6"/>
      <c r="F85" s="6"/>
      <c r="G85" s="7"/>
      <c r="H85" s="8"/>
      <c r="I85" s="8"/>
      <c r="J85" s="8"/>
      <c r="K85" s="8"/>
      <c r="L85" s="8"/>
      <c r="M85" s="6"/>
      <c r="N85" s="6"/>
      <c r="O85" s="6"/>
      <c r="P85" s="6"/>
      <c r="Q85" s="6"/>
      <c r="R85" s="7"/>
      <c r="S85" s="7"/>
      <c r="T85" s="7"/>
      <c r="U85" s="7"/>
      <c r="V85" s="7"/>
      <c r="W85" s="7"/>
      <c r="X85" s="7"/>
      <c r="Y85" s="7"/>
      <c r="Z85" s="7"/>
      <c r="AA85" s="9"/>
      <c r="AB85" s="9"/>
      <c r="AC85" s="9"/>
      <c r="AD85" s="7"/>
      <c r="AE85" s="7"/>
      <c r="AF85" s="7"/>
      <c r="AG85" s="8"/>
      <c r="AH85" s="8"/>
      <c r="AI85" s="8"/>
      <c r="AJ85" s="9"/>
      <c r="AK85" s="9"/>
    </row>
    <row r="86" spans="1:37" x14ac:dyDescent="0.2">
      <c r="A86" s="5">
        <f t="shared" si="6"/>
        <v>2012</v>
      </c>
      <c r="B86" s="4" t="s">
        <v>505</v>
      </c>
      <c r="C86" s="6">
        <f>'Summary Measures'!B16</f>
        <v>0</v>
      </c>
      <c r="D86" s="6">
        <f>'Summary Measures'!C16</f>
        <v>0</v>
      </c>
      <c r="E86" s="6">
        <f>'Summary Measures'!D16</f>
        <v>0</v>
      </c>
      <c r="F86" s="6">
        <f>'Summary Measures'!E16</f>
        <v>0</v>
      </c>
      <c r="G86" s="7">
        <f>'Summary Measures'!G16</f>
        <v>0</v>
      </c>
      <c r="H86" s="8">
        <f>'Summary Measures'!H16</f>
        <v>0</v>
      </c>
      <c r="I86" s="8" t="str">
        <f>'Summary Measures'!I16</f>
        <v>NA</v>
      </c>
      <c r="J86" s="8" t="str">
        <f>'Summary Measures'!J16</f>
        <v>NA</v>
      </c>
      <c r="K86" s="8" t="str">
        <f>'Summary Measures'!K16</f>
        <v>NA</v>
      </c>
      <c r="L86" s="8" t="str">
        <f>'Summary Measures'!L16</f>
        <v>NA</v>
      </c>
      <c r="M86" s="6" t="str">
        <f>'Summary Measures'!R16</f>
        <v>NA</v>
      </c>
      <c r="N86" s="6" t="str">
        <f>'Summary Measures'!S16</f>
        <v>NA</v>
      </c>
      <c r="O86" s="6" t="str">
        <f>'Summary Measures'!T16</f>
        <v>NA</v>
      </c>
      <c r="P86" s="6" t="str">
        <f>'Summary Measures'!U16</f>
        <v>NA</v>
      </c>
      <c r="Q86" s="6" t="str">
        <f>'Summary Measures'!W16</f>
        <v>NA</v>
      </c>
      <c r="R86" s="7" t="str">
        <f>'Summary Measures'!X16</f>
        <v>NA</v>
      </c>
      <c r="S86" s="7" t="str">
        <f>'Summary Measures'!Y16</f>
        <v>NA</v>
      </c>
      <c r="T86" s="7" t="e">
        <f>'Summary Measures'!#REF!</f>
        <v>#REF!</v>
      </c>
      <c r="U86" s="7" t="e">
        <f>'Summary Measures'!#REF!</f>
        <v>#REF!</v>
      </c>
      <c r="V86" s="7" t="str">
        <f>'Summary Measures'!AG16</f>
        <v>NA</v>
      </c>
      <c r="W86" s="7" t="str">
        <f>'Summary Measures'!AH16</f>
        <v>NA</v>
      </c>
      <c r="X86" s="7" t="str">
        <f>'Summary Measures'!AI16</f>
        <v>NA</v>
      </c>
      <c r="Y86" s="7" t="str">
        <f>'Summary Measures'!AJ16</f>
        <v>NA</v>
      </c>
      <c r="Z86" s="7" t="str">
        <f>'Summary Measures'!AK16</f>
        <v>NA</v>
      </c>
      <c r="AA86" s="9" t="str">
        <f>'Summary Measures'!AL16</f>
        <v>NA</v>
      </c>
      <c r="AB86" s="9" t="str">
        <f>'Summary Measures'!AM16</f>
        <v>NA</v>
      </c>
      <c r="AC86" s="9" t="str">
        <f>'Summary Measures'!AN16</f>
        <v>NA</v>
      </c>
      <c r="AD86" s="7" t="str">
        <f>'Summary Measures'!AX16</f>
        <v>NA</v>
      </c>
      <c r="AE86" s="7" t="str">
        <f>'Summary Measures'!AY16</f>
        <v>NA</v>
      </c>
      <c r="AF86" s="7" t="e">
        <f>'Summary Measures'!#REF!</f>
        <v>#REF!</v>
      </c>
      <c r="AG86" s="8" t="e">
        <f>'Summary Measures'!#REF!</f>
        <v>#REF!</v>
      </c>
      <c r="AH86" s="8" t="e">
        <f>'Summary Measures'!#REF!</f>
        <v>#REF!</v>
      </c>
      <c r="AI86" s="8" t="e">
        <f>'Summary Measures'!#REF!</f>
        <v>#REF!</v>
      </c>
      <c r="AJ86" s="8" t="str">
        <f>'Summary Measures'!AZ16</f>
        <v>NA</v>
      </c>
      <c r="AK86" s="8" t="e">
        <f>'Summary Measures'!#REF!</f>
        <v>#REF!</v>
      </c>
    </row>
    <row r="87" spans="1:37" x14ac:dyDescent="0.2">
      <c r="A87" s="5">
        <f t="shared" si="6"/>
        <v>2011</v>
      </c>
      <c r="B87" s="4"/>
      <c r="C87" s="6"/>
      <c r="D87" s="6"/>
      <c r="E87" s="6"/>
      <c r="F87" s="6"/>
      <c r="G87" s="7"/>
      <c r="H87" s="8"/>
      <c r="I87" s="8"/>
      <c r="J87" s="8"/>
      <c r="K87" s="8"/>
      <c r="L87" s="8"/>
      <c r="M87" s="6"/>
      <c r="N87" s="6"/>
      <c r="O87" s="6"/>
      <c r="P87" s="6"/>
      <c r="Q87" s="6"/>
      <c r="R87" s="7"/>
      <c r="S87" s="7"/>
      <c r="T87" s="7"/>
      <c r="U87" s="7"/>
      <c r="V87" s="7"/>
      <c r="W87" s="7"/>
      <c r="X87" s="7"/>
      <c r="Y87" s="7"/>
      <c r="Z87" s="7"/>
      <c r="AA87" s="9"/>
      <c r="AB87" s="9"/>
      <c r="AC87" s="9"/>
      <c r="AD87" s="7"/>
      <c r="AE87" s="7"/>
      <c r="AF87" s="7"/>
      <c r="AG87" s="8"/>
      <c r="AH87" s="8"/>
      <c r="AI87" s="8"/>
      <c r="AJ87" s="9"/>
      <c r="AK87" s="9"/>
    </row>
    <row r="88" spans="1:37" x14ac:dyDescent="0.2">
      <c r="A88" s="5">
        <f t="shared" si="6"/>
        <v>2010</v>
      </c>
      <c r="B88" s="4"/>
      <c r="C88" s="6"/>
      <c r="D88" s="6"/>
      <c r="E88" s="6"/>
      <c r="F88" s="6"/>
      <c r="G88" s="7"/>
      <c r="H88" s="8"/>
      <c r="I88" s="8"/>
      <c r="J88" s="8"/>
      <c r="K88" s="8"/>
      <c r="L88" s="8"/>
      <c r="M88" s="6"/>
      <c r="N88" s="6"/>
      <c r="O88" s="6"/>
      <c r="P88" s="6"/>
      <c r="Q88" s="6"/>
      <c r="R88" s="7"/>
      <c r="S88" s="7"/>
      <c r="T88" s="7"/>
      <c r="U88" s="7"/>
      <c r="V88" s="7"/>
      <c r="W88" s="7"/>
      <c r="X88" s="7"/>
      <c r="Y88" s="7"/>
      <c r="Z88" s="7"/>
      <c r="AA88" s="9"/>
      <c r="AB88" s="9"/>
      <c r="AC88" s="9"/>
      <c r="AD88" s="7"/>
      <c r="AE88" s="7"/>
      <c r="AF88" s="7"/>
      <c r="AG88" s="8"/>
      <c r="AH88" s="8"/>
      <c r="AI88" s="8"/>
      <c r="AJ88" s="9"/>
      <c r="AK88" s="9"/>
    </row>
    <row r="89" spans="1:37" x14ac:dyDescent="0.2">
      <c r="A89" s="5">
        <f t="shared" si="6"/>
        <v>2009</v>
      </c>
      <c r="B89" s="4"/>
      <c r="C89" s="6"/>
      <c r="D89" s="6"/>
      <c r="E89" s="6"/>
      <c r="F89" s="6"/>
      <c r="G89" s="7"/>
      <c r="H89" s="8"/>
      <c r="I89" s="8"/>
      <c r="J89" s="8"/>
      <c r="K89" s="8"/>
      <c r="L89" s="8"/>
      <c r="M89" s="6"/>
      <c r="N89" s="6"/>
      <c r="O89" s="6"/>
      <c r="P89" s="6"/>
      <c r="Q89" s="6"/>
      <c r="R89" s="7"/>
      <c r="S89" s="7"/>
      <c r="T89" s="7"/>
      <c r="U89" s="7"/>
      <c r="V89" s="7"/>
      <c r="W89" s="7"/>
      <c r="X89" s="7"/>
      <c r="Y89" s="7"/>
      <c r="Z89" s="7"/>
      <c r="AA89" s="9"/>
      <c r="AB89" s="9"/>
      <c r="AC89" s="9"/>
      <c r="AD89" s="7"/>
      <c r="AE89" s="7"/>
      <c r="AF89" s="7"/>
      <c r="AG89" s="8"/>
      <c r="AH89" s="8"/>
      <c r="AI89" s="8"/>
      <c r="AJ89" s="9"/>
      <c r="AK89" s="9"/>
    </row>
    <row r="90" spans="1:37" x14ac:dyDescent="0.2">
      <c r="A90" s="5">
        <f t="shared" si="6"/>
        <v>2008</v>
      </c>
      <c r="B90" s="4"/>
      <c r="C90" s="6"/>
      <c r="D90" s="6"/>
      <c r="E90" s="6"/>
      <c r="F90" s="6"/>
      <c r="G90" s="7"/>
      <c r="H90" s="8"/>
      <c r="I90" s="8"/>
      <c r="J90" s="8"/>
      <c r="K90" s="8"/>
      <c r="L90" s="8"/>
      <c r="M90" s="6"/>
      <c r="N90" s="6"/>
      <c r="O90" s="6"/>
      <c r="P90" s="6"/>
      <c r="Q90" s="6"/>
      <c r="R90" s="7"/>
      <c r="S90" s="7"/>
      <c r="T90" s="7"/>
      <c r="U90" s="7"/>
      <c r="V90" s="7"/>
      <c r="W90" s="7"/>
      <c r="X90" s="7"/>
      <c r="Y90" s="7"/>
      <c r="Z90" s="7"/>
      <c r="AA90" s="9"/>
      <c r="AB90" s="9"/>
      <c r="AC90" s="9"/>
      <c r="AD90" s="7"/>
      <c r="AE90" s="7"/>
      <c r="AF90" s="7"/>
      <c r="AG90" s="8"/>
      <c r="AH90" s="8"/>
      <c r="AI90" s="8"/>
      <c r="AJ90" s="9"/>
      <c r="AK90" s="9"/>
    </row>
    <row r="91" spans="1:37" x14ac:dyDescent="0.2">
      <c r="A91" s="5">
        <f t="shared" si="6"/>
        <v>2007</v>
      </c>
      <c r="B91" s="4"/>
      <c r="C91" s="6"/>
      <c r="D91" s="6"/>
      <c r="E91" s="6"/>
      <c r="F91" s="6"/>
      <c r="G91" s="7"/>
      <c r="H91" s="8"/>
      <c r="I91" s="8"/>
      <c r="J91" s="8"/>
      <c r="K91" s="8"/>
      <c r="L91" s="8"/>
      <c r="M91" s="6"/>
      <c r="N91" s="6"/>
      <c r="O91" s="6"/>
      <c r="P91" s="6"/>
      <c r="Q91" s="6"/>
      <c r="R91" s="7"/>
      <c r="S91" s="7"/>
      <c r="T91" s="7"/>
      <c r="U91" s="7"/>
      <c r="V91" s="7"/>
      <c r="W91" s="7"/>
      <c r="X91" s="7"/>
      <c r="Y91" s="7"/>
      <c r="Z91" s="7"/>
      <c r="AA91" s="9"/>
      <c r="AB91" s="9"/>
      <c r="AC91" s="9"/>
      <c r="AD91" s="7"/>
      <c r="AE91" s="7"/>
      <c r="AF91" s="7"/>
      <c r="AG91" s="8"/>
      <c r="AH91" s="8"/>
      <c r="AI91" s="8"/>
      <c r="AJ91" s="9"/>
      <c r="AK91" s="9"/>
    </row>
    <row r="92" spans="1:37" x14ac:dyDescent="0.2">
      <c r="A92" s="5">
        <f t="shared" si="6"/>
        <v>2006</v>
      </c>
      <c r="B92" s="4"/>
      <c r="C92" s="6"/>
      <c r="D92" s="6"/>
      <c r="E92" s="6"/>
      <c r="F92" s="6"/>
      <c r="G92" s="7"/>
      <c r="H92" s="8"/>
      <c r="I92" s="8"/>
      <c r="J92" s="8"/>
      <c r="K92" s="8"/>
      <c r="L92" s="8"/>
      <c r="M92" s="6"/>
      <c r="N92" s="6"/>
      <c r="O92" s="6"/>
      <c r="P92" s="6"/>
      <c r="Q92" s="6"/>
      <c r="R92" s="7"/>
      <c r="S92" s="7"/>
      <c r="T92" s="7"/>
      <c r="U92" s="7"/>
      <c r="V92" s="7"/>
      <c r="W92" s="7"/>
      <c r="X92" s="7"/>
      <c r="Y92" s="7"/>
      <c r="Z92" s="7"/>
      <c r="AA92" s="9"/>
      <c r="AB92" s="9"/>
      <c r="AC92" s="9"/>
      <c r="AD92" s="7"/>
      <c r="AE92" s="7"/>
      <c r="AF92" s="7"/>
      <c r="AG92" s="8"/>
      <c r="AH92" s="8"/>
      <c r="AI92" s="8"/>
      <c r="AJ92" s="9"/>
      <c r="AK92" s="9"/>
    </row>
    <row r="93" spans="1:37" x14ac:dyDescent="0.2">
      <c r="A93" s="5">
        <f t="shared" ref="A93:A98" si="7">A86</f>
        <v>2012</v>
      </c>
      <c r="B93" s="4" t="s">
        <v>506</v>
      </c>
      <c r="C93" s="6">
        <f>'Summary Measures'!B17</f>
        <v>0</v>
      </c>
      <c r="D93" s="6">
        <f>'Summary Measures'!C17</f>
        <v>0</v>
      </c>
      <c r="E93" s="6">
        <f>'Summary Measures'!D17</f>
        <v>0</v>
      </c>
      <c r="F93" s="6">
        <f>'Summary Measures'!E17</f>
        <v>0</v>
      </c>
      <c r="G93" s="7">
        <f>'Summary Measures'!G17</f>
        <v>0</v>
      </c>
      <c r="H93" s="8">
        <f>'Summary Measures'!H17</f>
        <v>0</v>
      </c>
      <c r="I93" s="8" t="str">
        <f>'Summary Measures'!I17</f>
        <v>NA</v>
      </c>
      <c r="J93" s="8" t="str">
        <f>'Summary Measures'!J17</f>
        <v>NA</v>
      </c>
      <c r="K93" s="8" t="str">
        <f>'Summary Measures'!K17</f>
        <v>NA</v>
      </c>
      <c r="L93" s="8" t="str">
        <f>'Summary Measures'!L17</f>
        <v>NA</v>
      </c>
      <c r="M93" s="6" t="str">
        <f>'Summary Measures'!R17</f>
        <v>NA</v>
      </c>
      <c r="N93" s="6" t="str">
        <f>'Summary Measures'!S17</f>
        <v>NA</v>
      </c>
      <c r="O93" s="6" t="str">
        <f>'Summary Measures'!T17</f>
        <v>NA</v>
      </c>
      <c r="P93" s="6" t="str">
        <f>'Summary Measures'!U17</f>
        <v>NA</v>
      </c>
      <c r="Q93" s="6" t="str">
        <f>'Summary Measures'!W17</f>
        <v>NA</v>
      </c>
      <c r="R93" s="7" t="str">
        <f>'Summary Measures'!X17</f>
        <v>NA</v>
      </c>
      <c r="S93" s="7" t="str">
        <f>'Summary Measures'!Y17</f>
        <v>NA</v>
      </c>
      <c r="T93" s="7" t="e">
        <f>'Summary Measures'!#REF!</f>
        <v>#REF!</v>
      </c>
      <c r="U93" s="7" t="e">
        <f>'Summary Measures'!#REF!</f>
        <v>#REF!</v>
      </c>
      <c r="V93" s="7" t="str">
        <f>'Summary Measures'!AG17</f>
        <v>NA</v>
      </c>
      <c r="W93" s="7" t="str">
        <f>'Summary Measures'!AH17</f>
        <v>NA</v>
      </c>
      <c r="X93" s="7" t="str">
        <f>'Summary Measures'!AI17</f>
        <v>NA</v>
      </c>
      <c r="Y93" s="7" t="str">
        <f>'Summary Measures'!AJ17</f>
        <v>NA</v>
      </c>
      <c r="Z93" s="7" t="str">
        <f>'Summary Measures'!AK17</f>
        <v>NA</v>
      </c>
      <c r="AA93" s="9" t="str">
        <f>'Summary Measures'!AL17</f>
        <v>NA</v>
      </c>
      <c r="AB93" s="9" t="str">
        <f>'Summary Measures'!AM17</f>
        <v>NA</v>
      </c>
      <c r="AC93" s="9" t="str">
        <f>'Summary Measures'!AN17</f>
        <v>NA</v>
      </c>
      <c r="AD93" s="7" t="str">
        <f>'Summary Measures'!AX17</f>
        <v>NA</v>
      </c>
      <c r="AE93" s="7" t="str">
        <f>'Summary Measures'!AY17</f>
        <v>NA</v>
      </c>
      <c r="AF93" s="7" t="e">
        <f>'Summary Measures'!#REF!</f>
        <v>#REF!</v>
      </c>
      <c r="AG93" s="8" t="e">
        <f>'Summary Measures'!#REF!</f>
        <v>#REF!</v>
      </c>
      <c r="AH93" s="8" t="e">
        <f>'Summary Measures'!#REF!</f>
        <v>#REF!</v>
      </c>
      <c r="AI93" s="8" t="e">
        <f>'Summary Measures'!#REF!</f>
        <v>#REF!</v>
      </c>
      <c r="AJ93" s="8" t="str">
        <f>'Summary Measures'!AZ17</f>
        <v>NA</v>
      </c>
      <c r="AK93" s="8" t="e">
        <f>'Summary Measures'!#REF!</f>
        <v>#REF!</v>
      </c>
    </row>
    <row r="94" spans="1:37" x14ac:dyDescent="0.2">
      <c r="A94" s="5">
        <f t="shared" si="7"/>
        <v>2011</v>
      </c>
      <c r="B94" s="4"/>
      <c r="C94" s="6"/>
      <c r="D94" s="6"/>
      <c r="E94" s="6"/>
      <c r="F94" s="6"/>
      <c r="G94" s="7"/>
      <c r="H94" s="8"/>
      <c r="I94" s="8"/>
      <c r="J94" s="8"/>
      <c r="K94" s="8"/>
      <c r="L94" s="8"/>
      <c r="M94" s="6"/>
      <c r="N94" s="6"/>
      <c r="O94" s="6"/>
      <c r="P94" s="6"/>
      <c r="Q94" s="6"/>
      <c r="R94" s="7"/>
      <c r="S94" s="7"/>
      <c r="T94" s="7"/>
      <c r="U94" s="7"/>
      <c r="V94" s="7"/>
      <c r="W94" s="7"/>
      <c r="X94" s="7"/>
      <c r="Y94" s="7"/>
      <c r="Z94" s="7"/>
      <c r="AA94" s="9"/>
      <c r="AB94" s="9"/>
      <c r="AC94" s="9"/>
      <c r="AD94" s="7"/>
      <c r="AE94" s="7"/>
      <c r="AF94" s="7"/>
      <c r="AG94" s="8"/>
      <c r="AH94" s="8"/>
      <c r="AI94" s="8"/>
      <c r="AJ94" s="9"/>
      <c r="AK94" s="9"/>
    </row>
    <row r="95" spans="1:37" x14ac:dyDescent="0.2">
      <c r="A95" s="5">
        <f t="shared" si="7"/>
        <v>2010</v>
      </c>
      <c r="B95" s="4"/>
      <c r="C95" s="6"/>
      <c r="D95" s="6"/>
      <c r="E95" s="6"/>
      <c r="F95" s="6"/>
      <c r="G95" s="7"/>
      <c r="H95" s="8"/>
      <c r="I95" s="8"/>
      <c r="J95" s="8"/>
      <c r="K95" s="8"/>
      <c r="L95" s="8"/>
      <c r="M95" s="6"/>
      <c r="N95" s="6"/>
      <c r="O95" s="6"/>
      <c r="P95" s="6"/>
      <c r="Q95" s="6"/>
      <c r="R95" s="7"/>
      <c r="S95" s="7"/>
      <c r="T95" s="7"/>
      <c r="U95" s="7"/>
      <c r="V95" s="7"/>
      <c r="W95" s="7"/>
      <c r="X95" s="7"/>
      <c r="Y95" s="7"/>
      <c r="Z95" s="7"/>
      <c r="AA95" s="9"/>
      <c r="AB95" s="9"/>
      <c r="AC95" s="9"/>
      <c r="AD95" s="7"/>
      <c r="AE95" s="7"/>
      <c r="AF95" s="7"/>
      <c r="AG95" s="8"/>
      <c r="AH95" s="8"/>
      <c r="AI95" s="8"/>
      <c r="AJ95" s="9"/>
      <c r="AK95" s="9"/>
    </row>
    <row r="96" spans="1:37" x14ac:dyDescent="0.2">
      <c r="A96" s="5">
        <f t="shared" si="7"/>
        <v>2009</v>
      </c>
      <c r="B96" s="4"/>
      <c r="C96" s="6"/>
      <c r="D96" s="6"/>
      <c r="E96" s="6"/>
      <c r="F96" s="6"/>
      <c r="G96" s="7"/>
      <c r="H96" s="8"/>
      <c r="I96" s="8"/>
      <c r="J96" s="8"/>
      <c r="K96" s="8"/>
      <c r="L96" s="8"/>
      <c r="M96" s="6"/>
      <c r="N96" s="6"/>
      <c r="O96" s="6"/>
      <c r="P96" s="6"/>
      <c r="Q96" s="6"/>
      <c r="R96" s="7"/>
      <c r="S96" s="7"/>
      <c r="T96" s="7"/>
      <c r="U96" s="7"/>
      <c r="V96" s="7"/>
      <c r="W96" s="7"/>
      <c r="X96" s="7"/>
      <c r="Y96" s="7"/>
      <c r="Z96" s="7"/>
      <c r="AA96" s="9"/>
      <c r="AB96" s="9"/>
      <c r="AC96" s="9"/>
      <c r="AD96" s="7"/>
      <c r="AE96" s="7"/>
      <c r="AF96" s="7"/>
      <c r="AG96" s="8"/>
      <c r="AH96" s="8"/>
      <c r="AI96" s="8"/>
      <c r="AJ96" s="9"/>
      <c r="AK96" s="9"/>
    </row>
    <row r="97" spans="1:37" x14ac:dyDescent="0.2">
      <c r="A97" s="5">
        <f t="shared" si="7"/>
        <v>2008</v>
      </c>
      <c r="B97" s="4"/>
      <c r="C97" s="6"/>
      <c r="D97" s="6"/>
      <c r="E97" s="6"/>
      <c r="F97" s="6"/>
      <c r="G97" s="7"/>
      <c r="H97" s="8"/>
      <c r="I97" s="8"/>
      <c r="J97" s="8"/>
      <c r="K97" s="8"/>
      <c r="L97" s="8"/>
      <c r="M97" s="6"/>
      <c r="N97" s="6"/>
      <c r="O97" s="6"/>
      <c r="P97" s="6"/>
      <c r="Q97" s="6"/>
      <c r="R97" s="7"/>
      <c r="S97" s="7"/>
      <c r="T97" s="7"/>
      <c r="U97" s="7"/>
      <c r="V97" s="7"/>
      <c r="W97" s="7"/>
      <c r="X97" s="7"/>
      <c r="Y97" s="7"/>
      <c r="Z97" s="7"/>
      <c r="AA97" s="9"/>
      <c r="AB97" s="9"/>
      <c r="AC97" s="9"/>
      <c r="AD97" s="7"/>
      <c r="AE97" s="7"/>
      <c r="AF97" s="7"/>
      <c r="AG97" s="8"/>
      <c r="AH97" s="8"/>
      <c r="AI97" s="8"/>
      <c r="AJ97" s="9"/>
      <c r="AK97" s="9"/>
    </row>
    <row r="98" spans="1:37" x14ac:dyDescent="0.2">
      <c r="A98" s="5">
        <f t="shared" si="7"/>
        <v>2007</v>
      </c>
      <c r="B98" s="4"/>
      <c r="C98" s="6"/>
      <c r="D98" s="6"/>
      <c r="E98" s="6"/>
      <c r="F98" s="6"/>
      <c r="G98" s="7"/>
      <c r="H98" s="8"/>
      <c r="I98" s="8"/>
      <c r="J98" s="8"/>
      <c r="K98" s="8"/>
      <c r="L98" s="8"/>
      <c r="M98" s="6"/>
      <c r="N98" s="6"/>
      <c r="O98" s="6"/>
      <c r="P98" s="6"/>
      <c r="Q98" s="6"/>
      <c r="R98" s="7"/>
      <c r="S98" s="7"/>
      <c r="T98" s="7"/>
      <c r="U98" s="7"/>
      <c r="V98" s="7"/>
      <c r="W98" s="7"/>
      <c r="X98" s="7"/>
      <c r="Y98" s="7"/>
      <c r="Z98" s="7"/>
      <c r="AA98" s="9"/>
      <c r="AB98" s="9"/>
      <c r="AC98" s="9"/>
      <c r="AD98" s="7"/>
      <c r="AE98" s="7"/>
      <c r="AF98" s="7"/>
      <c r="AG98" s="8"/>
      <c r="AH98" s="8"/>
      <c r="AI98" s="8"/>
      <c r="AJ98" s="9"/>
      <c r="AK98" s="9"/>
    </row>
    <row r="99" spans="1:37" x14ac:dyDescent="0.2">
      <c r="A99" s="5">
        <f t="shared" ref="A99:A127" si="8">A92</f>
        <v>2006</v>
      </c>
      <c r="B99" s="4"/>
      <c r="C99" s="6"/>
      <c r="D99" s="6"/>
      <c r="E99" s="6"/>
      <c r="F99" s="6"/>
      <c r="G99" s="7"/>
      <c r="H99" s="8"/>
      <c r="I99" s="8"/>
      <c r="J99" s="8"/>
      <c r="K99" s="8"/>
      <c r="L99" s="8"/>
      <c r="M99" s="6"/>
      <c r="N99" s="6"/>
      <c r="O99" s="6"/>
      <c r="P99" s="6"/>
      <c r="Q99" s="6"/>
      <c r="R99" s="7"/>
      <c r="S99" s="7"/>
      <c r="T99" s="7"/>
      <c r="U99" s="7"/>
      <c r="V99" s="7"/>
      <c r="W99" s="7"/>
      <c r="X99" s="7"/>
      <c r="Y99" s="7"/>
      <c r="Z99" s="7"/>
      <c r="AA99" s="9"/>
      <c r="AB99" s="9"/>
      <c r="AC99" s="9"/>
      <c r="AD99" s="7"/>
      <c r="AE99" s="7"/>
      <c r="AF99" s="7"/>
      <c r="AG99" s="8"/>
      <c r="AH99" s="8"/>
      <c r="AI99" s="8"/>
      <c r="AJ99" s="9"/>
      <c r="AK99" s="9"/>
    </row>
    <row r="100" spans="1:37" x14ac:dyDescent="0.2">
      <c r="A100" s="5">
        <f t="shared" si="8"/>
        <v>2012</v>
      </c>
      <c r="B100" s="4" t="s">
        <v>507</v>
      </c>
      <c r="C100" s="6">
        <f>'Summary Measures'!B18</f>
        <v>0</v>
      </c>
      <c r="D100" s="6">
        <f>'Summary Measures'!C18</f>
        <v>0</v>
      </c>
      <c r="E100" s="6">
        <f>'Summary Measures'!D18</f>
        <v>0</v>
      </c>
      <c r="F100" s="6">
        <f>'Summary Measures'!E18</f>
        <v>0</v>
      </c>
      <c r="G100" s="7">
        <f>'Summary Measures'!G18</f>
        <v>0</v>
      </c>
      <c r="H100" s="8">
        <f>'Summary Measures'!H18</f>
        <v>0</v>
      </c>
      <c r="I100" s="8" t="str">
        <f>'Summary Measures'!I18</f>
        <v>NA</v>
      </c>
      <c r="J100" s="8" t="str">
        <f>'Summary Measures'!J18</f>
        <v>NA</v>
      </c>
      <c r="K100" s="8" t="str">
        <f>'Summary Measures'!K18</f>
        <v>NA</v>
      </c>
      <c r="L100" s="8" t="str">
        <f>'Summary Measures'!L18</f>
        <v>NA</v>
      </c>
      <c r="M100" s="6" t="str">
        <f>'Summary Measures'!R18</f>
        <v>NA</v>
      </c>
      <c r="N100" s="6" t="str">
        <f>'Summary Measures'!S18</f>
        <v>NA</v>
      </c>
      <c r="O100" s="6" t="str">
        <f>'Summary Measures'!T18</f>
        <v>NA</v>
      </c>
      <c r="P100" s="6" t="str">
        <f>'Summary Measures'!U18</f>
        <v>NA</v>
      </c>
      <c r="Q100" s="6" t="str">
        <f>'Summary Measures'!W18</f>
        <v>NA</v>
      </c>
      <c r="R100" s="7" t="str">
        <f>'Summary Measures'!X18</f>
        <v>NA</v>
      </c>
      <c r="S100" s="7" t="str">
        <f>'Summary Measures'!Y18</f>
        <v>NA</v>
      </c>
      <c r="T100" s="7" t="e">
        <f>'Summary Measures'!#REF!</f>
        <v>#REF!</v>
      </c>
      <c r="U100" s="7" t="e">
        <f>'Summary Measures'!#REF!</f>
        <v>#REF!</v>
      </c>
      <c r="V100" s="7" t="str">
        <f>'Summary Measures'!AG18</f>
        <v>NA</v>
      </c>
      <c r="W100" s="7" t="str">
        <f>'Summary Measures'!AH18</f>
        <v>NA</v>
      </c>
      <c r="X100" s="7" t="str">
        <f>'Summary Measures'!AI18</f>
        <v>NA</v>
      </c>
      <c r="Y100" s="7" t="str">
        <f>'Summary Measures'!AJ18</f>
        <v>NA</v>
      </c>
      <c r="Z100" s="7" t="str">
        <f>'Summary Measures'!AK18</f>
        <v>NA</v>
      </c>
      <c r="AA100" s="9" t="str">
        <f>'Summary Measures'!AL18</f>
        <v>NA</v>
      </c>
      <c r="AB100" s="9" t="str">
        <f>'Summary Measures'!AM18</f>
        <v>NA</v>
      </c>
      <c r="AC100" s="9" t="str">
        <f>'Summary Measures'!AN18</f>
        <v>NA</v>
      </c>
      <c r="AD100" s="7" t="str">
        <f>'Summary Measures'!AX18</f>
        <v>NA</v>
      </c>
      <c r="AE100" s="7" t="str">
        <f>'Summary Measures'!AY18</f>
        <v>NA</v>
      </c>
      <c r="AF100" s="7" t="e">
        <f>'Summary Measures'!#REF!</f>
        <v>#REF!</v>
      </c>
      <c r="AG100" s="8" t="e">
        <f>'Summary Measures'!#REF!</f>
        <v>#REF!</v>
      </c>
      <c r="AH100" s="8" t="e">
        <f>'Summary Measures'!#REF!</f>
        <v>#REF!</v>
      </c>
      <c r="AI100" s="8" t="e">
        <f>'Summary Measures'!#REF!</f>
        <v>#REF!</v>
      </c>
      <c r="AJ100" s="8" t="str">
        <f>'Summary Measures'!AZ18</f>
        <v>NA</v>
      </c>
      <c r="AK100" s="8" t="e">
        <f>'Summary Measures'!#REF!</f>
        <v>#REF!</v>
      </c>
    </row>
    <row r="101" spans="1:37" x14ac:dyDescent="0.2">
      <c r="A101" s="5">
        <f t="shared" si="8"/>
        <v>2011</v>
      </c>
      <c r="B101" s="4"/>
      <c r="C101" s="6"/>
      <c r="D101" s="6"/>
      <c r="E101" s="6"/>
      <c r="F101" s="6"/>
      <c r="G101" s="7"/>
      <c r="H101" s="8"/>
      <c r="I101" s="8"/>
      <c r="J101" s="8"/>
      <c r="K101" s="8"/>
      <c r="L101" s="8"/>
      <c r="M101" s="6"/>
      <c r="N101" s="6"/>
      <c r="O101" s="6"/>
      <c r="P101" s="6"/>
      <c r="Q101" s="6"/>
      <c r="R101" s="7"/>
      <c r="S101" s="7"/>
      <c r="T101" s="7"/>
      <c r="U101" s="7"/>
      <c r="V101" s="7"/>
      <c r="W101" s="7"/>
      <c r="X101" s="7"/>
      <c r="Y101" s="7"/>
      <c r="Z101" s="7"/>
      <c r="AA101" s="9"/>
      <c r="AB101" s="9"/>
      <c r="AC101" s="9"/>
      <c r="AD101" s="7"/>
      <c r="AE101" s="7"/>
      <c r="AF101" s="7"/>
      <c r="AG101" s="8"/>
      <c r="AH101" s="8"/>
      <c r="AI101" s="8"/>
      <c r="AJ101" s="9"/>
      <c r="AK101" s="9"/>
    </row>
    <row r="102" spans="1:37" x14ac:dyDescent="0.2">
      <c r="A102" s="5">
        <f t="shared" si="8"/>
        <v>2010</v>
      </c>
      <c r="B102" s="4"/>
      <c r="C102" s="6"/>
      <c r="D102" s="6"/>
      <c r="E102" s="6"/>
      <c r="F102" s="6"/>
      <c r="G102" s="7"/>
      <c r="H102" s="8"/>
      <c r="I102" s="8"/>
      <c r="J102" s="8"/>
      <c r="K102" s="8"/>
      <c r="L102" s="8"/>
      <c r="M102" s="6"/>
      <c r="N102" s="6"/>
      <c r="O102" s="6"/>
      <c r="P102" s="6"/>
      <c r="Q102" s="6"/>
      <c r="R102" s="7"/>
      <c r="S102" s="7"/>
      <c r="T102" s="7"/>
      <c r="U102" s="7"/>
      <c r="V102" s="7"/>
      <c r="W102" s="7"/>
      <c r="X102" s="7"/>
      <c r="Y102" s="7"/>
      <c r="Z102" s="7"/>
      <c r="AA102" s="9"/>
      <c r="AB102" s="9"/>
      <c r="AC102" s="9"/>
      <c r="AD102" s="7"/>
      <c r="AE102" s="7"/>
      <c r="AF102" s="7"/>
      <c r="AG102" s="8"/>
      <c r="AH102" s="8"/>
      <c r="AI102" s="8"/>
      <c r="AJ102" s="9"/>
      <c r="AK102" s="9"/>
    </row>
    <row r="103" spans="1:37" x14ac:dyDescent="0.2">
      <c r="A103" s="5">
        <f t="shared" si="8"/>
        <v>2009</v>
      </c>
      <c r="B103" s="4"/>
      <c r="C103" s="6"/>
      <c r="D103" s="6"/>
      <c r="E103" s="6"/>
      <c r="F103" s="6"/>
      <c r="G103" s="7"/>
      <c r="H103" s="8"/>
      <c r="I103" s="8"/>
      <c r="J103" s="8"/>
      <c r="K103" s="8"/>
      <c r="L103" s="8"/>
      <c r="M103" s="6"/>
      <c r="N103" s="6"/>
      <c r="O103" s="6"/>
      <c r="P103" s="6"/>
      <c r="Q103" s="6"/>
      <c r="R103" s="7"/>
      <c r="S103" s="7"/>
      <c r="T103" s="7"/>
      <c r="U103" s="7"/>
      <c r="V103" s="7"/>
      <c r="W103" s="7"/>
      <c r="X103" s="7"/>
      <c r="Y103" s="7"/>
      <c r="Z103" s="7"/>
      <c r="AA103" s="9"/>
      <c r="AB103" s="9"/>
      <c r="AC103" s="9"/>
      <c r="AD103" s="7"/>
      <c r="AE103" s="7"/>
      <c r="AF103" s="7"/>
      <c r="AG103" s="8"/>
      <c r="AH103" s="8"/>
      <c r="AI103" s="8"/>
      <c r="AJ103" s="9"/>
      <c r="AK103" s="9"/>
    </row>
    <row r="104" spans="1:37" x14ac:dyDescent="0.2">
      <c r="A104" s="5">
        <f t="shared" si="8"/>
        <v>2008</v>
      </c>
      <c r="B104" s="4"/>
      <c r="C104" s="6"/>
      <c r="D104" s="6"/>
      <c r="E104" s="6"/>
      <c r="F104" s="6"/>
      <c r="G104" s="7"/>
      <c r="H104" s="8"/>
      <c r="I104" s="8"/>
      <c r="J104" s="8"/>
      <c r="K104" s="8"/>
      <c r="L104" s="8"/>
      <c r="M104" s="6"/>
      <c r="N104" s="6"/>
      <c r="O104" s="6"/>
      <c r="P104" s="6"/>
      <c r="Q104" s="6"/>
      <c r="R104" s="7"/>
      <c r="S104" s="7"/>
      <c r="T104" s="7"/>
      <c r="U104" s="7"/>
      <c r="V104" s="7"/>
      <c r="W104" s="7"/>
      <c r="X104" s="7"/>
      <c r="Y104" s="7"/>
      <c r="Z104" s="7"/>
      <c r="AA104" s="9"/>
      <c r="AB104" s="9"/>
      <c r="AC104" s="9"/>
      <c r="AD104" s="7"/>
      <c r="AE104" s="7"/>
      <c r="AF104" s="7"/>
      <c r="AG104" s="8"/>
      <c r="AH104" s="8"/>
      <c r="AI104" s="8"/>
      <c r="AJ104" s="9"/>
      <c r="AK104" s="9"/>
    </row>
    <row r="105" spans="1:37" x14ac:dyDescent="0.2">
      <c r="A105" s="5">
        <f t="shared" si="8"/>
        <v>2007</v>
      </c>
      <c r="B105" s="4"/>
      <c r="C105" s="6"/>
      <c r="D105" s="6"/>
      <c r="E105" s="6"/>
      <c r="F105" s="6"/>
      <c r="G105" s="7"/>
      <c r="H105" s="8"/>
      <c r="I105" s="8"/>
      <c r="J105" s="8"/>
      <c r="K105" s="8"/>
      <c r="L105" s="8"/>
      <c r="M105" s="6"/>
      <c r="N105" s="6"/>
      <c r="O105" s="6"/>
      <c r="P105" s="6"/>
      <c r="Q105" s="6"/>
      <c r="R105" s="7"/>
      <c r="S105" s="7"/>
      <c r="T105" s="7"/>
      <c r="U105" s="7"/>
      <c r="V105" s="7"/>
      <c r="W105" s="7"/>
      <c r="X105" s="7"/>
      <c r="Y105" s="7"/>
      <c r="Z105" s="7"/>
      <c r="AA105" s="9"/>
      <c r="AB105" s="9"/>
      <c r="AC105" s="9"/>
      <c r="AD105" s="7"/>
      <c r="AE105" s="7"/>
      <c r="AF105" s="7"/>
      <c r="AG105" s="8"/>
      <c r="AH105" s="8"/>
      <c r="AI105" s="8"/>
      <c r="AJ105" s="9"/>
      <c r="AK105" s="9"/>
    </row>
    <row r="106" spans="1:37" x14ac:dyDescent="0.2">
      <c r="A106" s="5">
        <f t="shared" si="8"/>
        <v>2006</v>
      </c>
      <c r="B106" s="4"/>
      <c r="C106" s="6"/>
      <c r="D106" s="6"/>
      <c r="E106" s="6"/>
      <c r="F106" s="6"/>
      <c r="G106" s="7"/>
      <c r="H106" s="8"/>
      <c r="I106" s="8"/>
      <c r="J106" s="8"/>
      <c r="K106" s="8"/>
      <c r="L106" s="8"/>
      <c r="M106" s="6"/>
      <c r="N106" s="6"/>
      <c r="O106" s="6"/>
      <c r="P106" s="6"/>
      <c r="Q106" s="6"/>
      <c r="R106" s="7"/>
      <c r="S106" s="7"/>
      <c r="T106" s="7"/>
      <c r="U106" s="7"/>
      <c r="V106" s="7"/>
      <c r="W106" s="7"/>
      <c r="X106" s="7"/>
      <c r="Y106" s="7"/>
      <c r="Z106" s="7"/>
      <c r="AA106" s="9"/>
      <c r="AB106" s="9"/>
      <c r="AC106" s="9"/>
      <c r="AD106" s="7"/>
      <c r="AE106" s="7"/>
      <c r="AF106" s="7"/>
      <c r="AG106" s="8"/>
      <c r="AH106" s="8"/>
      <c r="AI106" s="8"/>
      <c r="AJ106" s="9"/>
      <c r="AK106" s="9"/>
    </row>
    <row r="107" spans="1:37" x14ac:dyDescent="0.2">
      <c r="A107" s="5">
        <f t="shared" si="8"/>
        <v>2012</v>
      </c>
      <c r="B107" s="4" t="s">
        <v>508</v>
      </c>
      <c r="C107" s="6">
        <f>'Summary Measures'!B19</f>
        <v>0</v>
      </c>
      <c r="D107" s="6">
        <f>'Summary Measures'!C19</f>
        <v>0</v>
      </c>
      <c r="E107" s="6">
        <f>'Summary Measures'!D19</f>
        <v>0</v>
      </c>
      <c r="F107" s="6">
        <f>'Summary Measures'!E19</f>
        <v>0</v>
      </c>
      <c r="G107" s="7">
        <f>'Summary Measures'!G19</f>
        <v>0</v>
      </c>
      <c r="H107" s="8">
        <f>'Summary Measures'!H19</f>
        <v>0</v>
      </c>
      <c r="I107" s="8" t="str">
        <f>'Summary Measures'!I19</f>
        <v>NA</v>
      </c>
      <c r="J107" s="8" t="str">
        <f>'Summary Measures'!J19</f>
        <v>NA</v>
      </c>
      <c r="K107" s="8" t="str">
        <f>'Summary Measures'!K19</f>
        <v>NA</v>
      </c>
      <c r="L107" s="8" t="str">
        <f>'Summary Measures'!L19</f>
        <v>NA</v>
      </c>
      <c r="M107" s="6" t="str">
        <f>'Summary Measures'!R19</f>
        <v>NA</v>
      </c>
      <c r="N107" s="6" t="str">
        <f>'Summary Measures'!S19</f>
        <v>NA</v>
      </c>
      <c r="O107" s="6" t="str">
        <f>'Summary Measures'!T19</f>
        <v>NA</v>
      </c>
      <c r="P107" s="6" t="str">
        <f>'Summary Measures'!U19</f>
        <v>NA</v>
      </c>
      <c r="Q107" s="6" t="str">
        <f>'Summary Measures'!W19</f>
        <v>NA</v>
      </c>
      <c r="R107" s="7" t="str">
        <f>'Summary Measures'!X19</f>
        <v>NA</v>
      </c>
      <c r="S107" s="7" t="str">
        <f>'Summary Measures'!Y19</f>
        <v>NA</v>
      </c>
      <c r="T107" s="7" t="e">
        <f>'Summary Measures'!#REF!</f>
        <v>#REF!</v>
      </c>
      <c r="U107" s="7" t="e">
        <f>'Summary Measures'!#REF!</f>
        <v>#REF!</v>
      </c>
      <c r="V107" s="7" t="str">
        <f>'Summary Measures'!AG19</f>
        <v>NA</v>
      </c>
      <c r="W107" s="7" t="str">
        <f>'Summary Measures'!AH19</f>
        <v>NA</v>
      </c>
      <c r="X107" s="7" t="str">
        <f>'Summary Measures'!AI19</f>
        <v>NA</v>
      </c>
      <c r="Y107" s="7" t="str">
        <f>'Summary Measures'!AJ19</f>
        <v>NA</v>
      </c>
      <c r="Z107" s="7" t="str">
        <f>'Summary Measures'!AK19</f>
        <v>NA</v>
      </c>
      <c r="AA107" s="9" t="str">
        <f>'Summary Measures'!AL19</f>
        <v>NA</v>
      </c>
      <c r="AB107" s="9" t="str">
        <f>'Summary Measures'!AM19</f>
        <v>NA</v>
      </c>
      <c r="AC107" s="9" t="str">
        <f>'Summary Measures'!AN19</f>
        <v>NA</v>
      </c>
      <c r="AD107" s="7" t="str">
        <f>'Summary Measures'!AX19</f>
        <v>NA</v>
      </c>
      <c r="AE107" s="7" t="str">
        <f>'Summary Measures'!AY19</f>
        <v>NA</v>
      </c>
      <c r="AF107" s="7" t="e">
        <f>'Summary Measures'!#REF!</f>
        <v>#REF!</v>
      </c>
      <c r="AG107" s="8" t="e">
        <f>'Summary Measures'!#REF!</f>
        <v>#REF!</v>
      </c>
      <c r="AH107" s="8" t="e">
        <f>'Summary Measures'!#REF!</f>
        <v>#REF!</v>
      </c>
      <c r="AI107" s="8" t="e">
        <f>'Summary Measures'!#REF!</f>
        <v>#REF!</v>
      </c>
      <c r="AJ107" s="8" t="str">
        <f>'Summary Measures'!AZ19</f>
        <v>NA</v>
      </c>
      <c r="AK107" s="8" t="e">
        <f>'Summary Measures'!#REF!</f>
        <v>#REF!</v>
      </c>
    </row>
    <row r="108" spans="1:37" x14ac:dyDescent="0.2">
      <c r="A108" s="5">
        <f t="shared" si="8"/>
        <v>2011</v>
      </c>
      <c r="B108" s="4"/>
      <c r="C108" s="6"/>
      <c r="D108" s="6"/>
      <c r="E108" s="6"/>
      <c r="F108" s="6"/>
      <c r="G108" s="7"/>
      <c r="H108" s="8"/>
      <c r="I108" s="8"/>
      <c r="J108" s="8"/>
      <c r="K108" s="8"/>
      <c r="L108" s="8"/>
      <c r="M108" s="6"/>
      <c r="N108" s="6"/>
      <c r="O108" s="6"/>
      <c r="P108" s="6"/>
      <c r="Q108" s="6"/>
      <c r="R108" s="7"/>
      <c r="S108" s="7"/>
      <c r="T108" s="7"/>
      <c r="U108" s="7"/>
      <c r="V108" s="7"/>
      <c r="W108" s="7"/>
      <c r="X108" s="7"/>
      <c r="Y108" s="7"/>
      <c r="Z108" s="7"/>
      <c r="AA108" s="9"/>
      <c r="AB108" s="9"/>
      <c r="AC108" s="9"/>
      <c r="AD108" s="7"/>
      <c r="AE108" s="7"/>
      <c r="AF108" s="7"/>
      <c r="AG108" s="8"/>
      <c r="AH108" s="8"/>
      <c r="AI108" s="8"/>
      <c r="AJ108" s="9"/>
      <c r="AK108" s="9"/>
    </row>
    <row r="109" spans="1:37" x14ac:dyDescent="0.2">
      <c r="A109" s="5">
        <f t="shared" si="8"/>
        <v>2010</v>
      </c>
      <c r="B109" s="4"/>
      <c r="C109" s="6"/>
      <c r="D109" s="6"/>
      <c r="E109" s="6"/>
      <c r="F109" s="6"/>
      <c r="G109" s="7"/>
      <c r="H109" s="8"/>
      <c r="I109" s="8"/>
      <c r="J109" s="8"/>
      <c r="K109" s="8"/>
      <c r="L109" s="8"/>
      <c r="M109" s="6"/>
      <c r="N109" s="6"/>
      <c r="O109" s="6"/>
      <c r="P109" s="6"/>
      <c r="Q109" s="6"/>
      <c r="R109" s="7"/>
      <c r="S109" s="7"/>
      <c r="T109" s="7"/>
      <c r="U109" s="7"/>
      <c r="V109" s="7"/>
      <c r="W109" s="7"/>
      <c r="X109" s="7"/>
      <c r="Y109" s="7"/>
      <c r="Z109" s="7"/>
      <c r="AA109" s="9"/>
      <c r="AB109" s="9"/>
      <c r="AC109" s="9"/>
      <c r="AD109" s="7"/>
      <c r="AE109" s="7"/>
      <c r="AF109" s="7"/>
      <c r="AG109" s="8"/>
      <c r="AH109" s="8"/>
      <c r="AI109" s="8"/>
      <c r="AJ109" s="9"/>
      <c r="AK109" s="9"/>
    </row>
    <row r="110" spans="1:37" x14ac:dyDescent="0.2">
      <c r="A110" s="5">
        <f t="shared" si="8"/>
        <v>2009</v>
      </c>
      <c r="B110" s="4"/>
      <c r="C110" s="6"/>
      <c r="D110" s="6"/>
      <c r="E110" s="6"/>
      <c r="F110" s="6"/>
      <c r="G110" s="7"/>
      <c r="H110" s="8"/>
      <c r="I110" s="8"/>
      <c r="J110" s="8"/>
      <c r="K110" s="8"/>
      <c r="L110" s="8"/>
      <c r="M110" s="6"/>
      <c r="N110" s="6"/>
      <c r="O110" s="6"/>
      <c r="P110" s="6"/>
      <c r="Q110" s="6"/>
      <c r="R110" s="7"/>
      <c r="S110" s="7"/>
      <c r="T110" s="7"/>
      <c r="U110" s="7"/>
      <c r="V110" s="7"/>
      <c r="W110" s="7"/>
      <c r="X110" s="7"/>
      <c r="Y110" s="7"/>
      <c r="Z110" s="7"/>
      <c r="AA110" s="9"/>
      <c r="AB110" s="9"/>
      <c r="AC110" s="9"/>
      <c r="AD110" s="7"/>
      <c r="AE110" s="7"/>
      <c r="AF110" s="7"/>
      <c r="AG110" s="8"/>
      <c r="AH110" s="8"/>
      <c r="AI110" s="8"/>
      <c r="AJ110" s="9"/>
      <c r="AK110" s="9"/>
    </row>
    <row r="111" spans="1:37" x14ac:dyDescent="0.2">
      <c r="A111" s="5">
        <f t="shared" si="8"/>
        <v>2008</v>
      </c>
      <c r="B111" s="4"/>
      <c r="C111" s="6"/>
      <c r="D111" s="6"/>
      <c r="E111" s="6"/>
      <c r="F111" s="6"/>
      <c r="G111" s="7"/>
      <c r="H111" s="8"/>
      <c r="I111" s="8"/>
      <c r="J111" s="8"/>
      <c r="K111" s="8"/>
      <c r="L111" s="8"/>
      <c r="M111" s="6"/>
      <c r="N111" s="6"/>
      <c r="O111" s="6"/>
      <c r="P111" s="6"/>
      <c r="Q111" s="6"/>
      <c r="R111" s="7"/>
      <c r="S111" s="7"/>
      <c r="T111" s="7"/>
      <c r="U111" s="7"/>
      <c r="V111" s="7"/>
      <c r="W111" s="7"/>
      <c r="X111" s="7"/>
      <c r="Y111" s="7"/>
      <c r="Z111" s="7"/>
      <c r="AA111" s="9"/>
      <c r="AB111" s="9"/>
      <c r="AC111" s="9"/>
      <c r="AD111" s="7"/>
      <c r="AE111" s="7"/>
      <c r="AF111" s="7"/>
      <c r="AG111" s="8"/>
      <c r="AH111" s="8"/>
      <c r="AI111" s="8"/>
      <c r="AJ111" s="9"/>
      <c r="AK111" s="9"/>
    </row>
    <row r="112" spans="1:37" x14ac:dyDescent="0.2">
      <c r="A112" s="5">
        <f t="shared" si="8"/>
        <v>2007</v>
      </c>
      <c r="B112" s="4"/>
      <c r="C112" s="6"/>
      <c r="D112" s="6"/>
      <c r="E112" s="6"/>
      <c r="F112" s="6"/>
      <c r="G112" s="7"/>
      <c r="H112" s="8"/>
      <c r="I112" s="8"/>
      <c r="J112" s="8"/>
      <c r="K112" s="8"/>
      <c r="L112" s="8"/>
      <c r="M112" s="6"/>
      <c r="N112" s="6"/>
      <c r="O112" s="6"/>
      <c r="P112" s="6"/>
      <c r="Q112" s="6"/>
      <c r="R112" s="7"/>
      <c r="S112" s="7"/>
      <c r="T112" s="7"/>
      <c r="U112" s="7"/>
      <c r="V112" s="7"/>
      <c r="W112" s="7"/>
      <c r="X112" s="7"/>
      <c r="Y112" s="7"/>
      <c r="Z112" s="7"/>
      <c r="AA112" s="9"/>
      <c r="AB112" s="9"/>
      <c r="AC112" s="9"/>
      <c r="AD112" s="7"/>
      <c r="AE112" s="7"/>
      <c r="AF112" s="7"/>
      <c r="AG112" s="8"/>
      <c r="AH112" s="8"/>
      <c r="AI112" s="8"/>
      <c r="AJ112" s="9"/>
      <c r="AK112" s="9"/>
    </row>
    <row r="113" spans="1:37" x14ac:dyDescent="0.2">
      <c r="A113" s="5">
        <f t="shared" si="8"/>
        <v>2006</v>
      </c>
      <c r="B113" s="4"/>
      <c r="C113" s="6"/>
      <c r="D113" s="6"/>
      <c r="E113" s="6"/>
      <c r="F113" s="6"/>
      <c r="G113" s="7"/>
      <c r="H113" s="8"/>
      <c r="I113" s="8"/>
      <c r="J113" s="8"/>
      <c r="K113" s="8"/>
      <c r="L113" s="8"/>
      <c r="M113" s="6"/>
      <c r="N113" s="6"/>
      <c r="O113" s="6"/>
      <c r="P113" s="6"/>
      <c r="Q113" s="6"/>
      <c r="R113" s="7"/>
      <c r="S113" s="7"/>
      <c r="T113" s="7"/>
      <c r="U113" s="7"/>
      <c r="V113" s="7"/>
      <c r="W113" s="7"/>
      <c r="X113" s="7"/>
      <c r="Y113" s="7"/>
      <c r="Z113" s="7"/>
      <c r="AA113" s="9"/>
      <c r="AB113" s="9"/>
      <c r="AC113" s="9"/>
      <c r="AD113" s="7"/>
      <c r="AE113" s="7"/>
      <c r="AF113" s="7"/>
      <c r="AG113" s="8"/>
      <c r="AH113" s="8"/>
      <c r="AI113" s="8"/>
      <c r="AJ113" s="9"/>
      <c r="AK113" s="9"/>
    </row>
    <row r="114" spans="1:37" x14ac:dyDescent="0.2">
      <c r="A114" s="5">
        <f t="shared" si="8"/>
        <v>2012</v>
      </c>
      <c r="B114" s="4" t="s">
        <v>509</v>
      </c>
      <c r="C114" s="6">
        <f>'Summary Measures'!B20</f>
        <v>0</v>
      </c>
      <c r="D114" s="6">
        <f>'Summary Measures'!C20</f>
        <v>0</v>
      </c>
      <c r="E114" s="6">
        <f>'Summary Measures'!D20</f>
        <v>0</v>
      </c>
      <c r="F114" s="6">
        <f>'Summary Measures'!E20</f>
        <v>0</v>
      </c>
      <c r="G114" s="7">
        <f>'Summary Measures'!G20</f>
        <v>0</v>
      </c>
      <c r="H114" s="8">
        <f>'Summary Measures'!H20</f>
        <v>0</v>
      </c>
      <c r="I114" s="8" t="str">
        <f>'Summary Measures'!I20</f>
        <v>NA</v>
      </c>
      <c r="J114" s="8" t="str">
        <f>'Summary Measures'!J20</f>
        <v>NA</v>
      </c>
      <c r="K114" s="8" t="str">
        <f>'Summary Measures'!K20</f>
        <v>NA</v>
      </c>
      <c r="L114" s="8" t="str">
        <f>'Summary Measures'!L20</f>
        <v>NA</v>
      </c>
      <c r="M114" s="6" t="str">
        <f>'Summary Measures'!R20</f>
        <v>NA</v>
      </c>
      <c r="N114" s="6" t="str">
        <f>'Summary Measures'!S20</f>
        <v>NA</v>
      </c>
      <c r="O114" s="6" t="str">
        <f>'Summary Measures'!T20</f>
        <v>NA</v>
      </c>
      <c r="P114" s="6" t="str">
        <f>'Summary Measures'!U20</f>
        <v>NA</v>
      </c>
      <c r="Q114" s="6" t="str">
        <f>'Summary Measures'!W20</f>
        <v>NA</v>
      </c>
      <c r="R114" s="7" t="str">
        <f>'Summary Measures'!X20</f>
        <v>NA</v>
      </c>
      <c r="S114" s="7" t="str">
        <f>'Summary Measures'!Y20</f>
        <v>NA</v>
      </c>
      <c r="T114" s="7" t="e">
        <f>'Summary Measures'!#REF!</f>
        <v>#REF!</v>
      </c>
      <c r="U114" s="7" t="e">
        <f>'Summary Measures'!#REF!</f>
        <v>#REF!</v>
      </c>
      <c r="V114" s="7" t="str">
        <f>'Summary Measures'!AG20</f>
        <v>NA</v>
      </c>
      <c r="W114" s="7" t="str">
        <f>'Summary Measures'!AH20</f>
        <v>NA</v>
      </c>
      <c r="X114" s="7" t="str">
        <f>'Summary Measures'!AI20</f>
        <v>NA</v>
      </c>
      <c r="Y114" s="7" t="str">
        <f>'Summary Measures'!AJ20</f>
        <v>NA</v>
      </c>
      <c r="Z114" s="7" t="str">
        <f>'Summary Measures'!AK20</f>
        <v>NA</v>
      </c>
      <c r="AA114" s="9" t="str">
        <f>'Summary Measures'!AL20</f>
        <v>NA</v>
      </c>
      <c r="AB114" s="9" t="str">
        <f>'Summary Measures'!AM20</f>
        <v>NA</v>
      </c>
      <c r="AC114" s="9" t="str">
        <f>'Summary Measures'!AN20</f>
        <v>NA</v>
      </c>
      <c r="AD114" s="7" t="str">
        <f>'Summary Measures'!AX20</f>
        <v>NA</v>
      </c>
      <c r="AE114" s="7" t="str">
        <f>'Summary Measures'!AY20</f>
        <v>NA</v>
      </c>
      <c r="AF114" s="7" t="e">
        <f>'Summary Measures'!#REF!</f>
        <v>#REF!</v>
      </c>
      <c r="AG114" s="8" t="e">
        <f>'Summary Measures'!#REF!</f>
        <v>#REF!</v>
      </c>
      <c r="AH114" s="8" t="e">
        <f>'Summary Measures'!#REF!</f>
        <v>#REF!</v>
      </c>
      <c r="AI114" s="8" t="e">
        <f>'Summary Measures'!#REF!</f>
        <v>#REF!</v>
      </c>
      <c r="AJ114" s="8" t="str">
        <f>'Summary Measures'!AZ20</f>
        <v>NA</v>
      </c>
      <c r="AK114" s="8" t="e">
        <f>'Summary Measures'!#REF!</f>
        <v>#REF!</v>
      </c>
    </row>
    <row r="115" spans="1:37" x14ac:dyDescent="0.2">
      <c r="A115" s="5">
        <f t="shared" si="8"/>
        <v>2011</v>
      </c>
      <c r="B115" s="4"/>
      <c r="C115" s="6"/>
      <c r="D115" s="6"/>
      <c r="E115" s="6"/>
      <c r="F115" s="6"/>
      <c r="G115" s="7"/>
      <c r="H115" s="8"/>
      <c r="I115" s="8"/>
      <c r="J115" s="8"/>
      <c r="K115" s="8"/>
      <c r="L115" s="8"/>
      <c r="M115" s="6"/>
      <c r="N115" s="6"/>
      <c r="O115" s="6"/>
      <c r="P115" s="6"/>
      <c r="Q115" s="6"/>
      <c r="R115" s="7"/>
      <c r="S115" s="7"/>
      <c r="T115" s="7"/>
      <c r="U115" s="7"/>
      <c r="V115" s="7"/>
      <c r="W115" s="7"/>
      <c r="X115" s="7"/>
      <c r="Y115" s="7"/>
      <c r="Z115" s="7"/>
      <c r="AA115" s="9"/>
      <c r="AB115" s="9"/>
      <c r="AC115" s="9"/>
      <c r="AD115" s="7"/>
      <c r="AE115" s="7"/>
      <c r="AF115" s="7"/>
      <c r="AG115" s="8"/>
      <c r="AH115" s="8"/>
      <c r="AI115" s="8"/>
      <c r="AJ115" s="9"/>
      <c r="AK115" s="9"/>
    </row>
    <row r="116" spans="1:37" x14ac:dyDescent="0.2">
      <c r="A116" s="5">
        <f t="shared" si="8"/>
        <v>2010</v>
      </c>
      <c r="B116" s="4"/>
      <c r="C116" s="6"/>
      <c r="D116" s="6"/>
      <c r="E116" s="6"/>
      <c r="F116" s="6"/>
      <c r="G116" s="7"/>
      <c r="H116" s="8"/>
      <c r="I116" s="8"/>
      <c r="J116" s="8"/>
      <c r="K116" s="8"/>
      <c r="L116" s="8"/>
      <c r="M116" s="6"/>
      <c r="N116" s="6"/>
      <c r="O116" s="6"/>
      <c r="P116" s="6"/>
      <c r="Q116" s="6"/>
      <c r="R116" s="7"/>
      <c r="S116" s="7"/>
      <c r="T116" s="7"/>
      <c r="U116" s="7"/>
      <c r="V116" s="7"/>
      <c r="W116" s="7"/>
      <c r="X116" s="7"/>
      <c r="Y116" s="7"/>
      <c r="Z116" s="7"/>
      <c r="AA116" s="9"/>
      <c r="AB116" s="9"/>
      <c r="AC116" s="9"/>
      <c r="AD116" s="7"/>
      <c r="AE116" s="7"/>
      <c r="AF116" s="7"/>
      <c r="AG116" s="8"/>
      <c r="AH116" s="8"/>
      <c r="AI116" s="8"/>
      <c r="AJ116" s="9"/>
      <c r="AK116" s="9"/>
    </row>
    <row r="117" spans="1:37" x14ac:dyDescent="0.2">
      <c r="A117" s="5">
        <f t="shared" si="8"/>
        <v>2009</v>
      </c>
      <c r="B117" s="4"/>
      <c r="C117" s="6"/>
      <c r="D117" s="6"/>
      <c r="E117" s="6"/>
      <c r="F117" s="6"/>
      <c r="G117" s="7"/>
      <c r="H117" s="8"/>
      <c r="I117" s="8"/>
      <c r="J117" s="8"/>
      <c r="K117" s="8"/>
      <c r="L117" s="8"/>
      <c r="M117" s="6"/>
      <c r="N117" s="6"/>
      <c r="O117" s="6"/>
      <c r="P117" s="6"/>
      <c r="Q117" s="6"/>
      <c r="R117" s="7"/>
      <c r="S117" s="7"/>
      <c r="T117" s="7"/>
      <c r="U117" s="7"/>
      <c r="V117" s="7"/>
      <c r="W117" s="7"/>
      <c r="X117" s="7"/>
      <c r="Y117" s="7"/>
      <c r="Z117" s="7"/>
      <c r="AA117" s="9"/>
      <c r="AB117" s="9"/>
      <c r="AC117" s="9"/>
      <c r="AD117" s="7"/>
      <c r="AE117" s="7"/>
      <c r="AF117" s="7"/>
      <c r="AG117" s="8"/>
      <c r="AH117" s="8"/>
      <c r="AI117" s="8"/>
      <c r="AJ117" s="9"/>
      <c r="AK117" s="9"/>
    </row>
    <row r="118" spans="1:37" x14ac:dyDescent="0.2">
      <c r="A118" s="5">
        <f t="shared" si="8"/>
        <v>2008</v>
      </c>
      <c r="B118" s="4"/>
      <c r="C118" s="6"/>
      <c r="D118" s="6"/>
      <c r="E118" s="6"/>
      <c r="F118" s="6"/>
      <c r="G118" s="7"/>
      <c r="H118" s="8"/>
      <c r="I118" s="8"/>
      <c r="J118" s="8"/>
      <c r="K118" s="8"/>
      <c r="L118" s="8"/>
      <c r="M118" s="6"/>
      <c r="N118" s="6"/>
      <c r="O118" s="6"/>
      <c r="P118" s="6"/>
      <c r="Q118" s="6"/>
      <c r="R118" s="7"/>
      <c r="S118" s="7"/>
      <c r="T118" s="7"/>
      <c r="U118" s="7"/>
      <c r="V118" s="7"/>
      <c r="W118" s="7"/>
      <c r="X118" s="7"/>
      <c r="Y118" s="7"/>
      <c r="Z118" s="7"/>
      <c r="AA118" s="9"/>
      <c r="AB118" s="9"/>
      <c r="AC118" s="9"/>
      <c r="AD118" s="7"/>
      <c r="AE118" s="7"/>
      <c r="AF118" s="7"/>
      <c r="AG118" s="8"/>
      <c r="AH118" s="8"/>
      <c r="AI118" s="8"/>
      <c r="AJ118" s="9"/>
      <c r="AK118" s="9"/>
    </row>
    <row r="119" spans="1:37" x14ac:dyDescent="0.2">
      <c r="A119" s="5">
        <f t="shared" si="8"/>
        <v>2007</v>
      </c>
      <c r="B119" s="4"/>
      <c r="C119" s="6"/>
      <c r="D119" s="6"/>
      <c r="E119" s="6"/>
      <c r="F119" s="6"/>
      <c r="G119" s="7"/>
      <c r="H119" s="8"/>
      <c r="I119" s="8"/>
      <c r="J119" s="8"/>
      <c r="K119" s="8"/>
      <c r="L119" s="8"/>
      <c r="M119" s="6"/>
      <c r="N119" s="6"/>
      <c r="O119" s="6"/>
      <c r="P119" s="6"/>
      <c r="Q119" s="6"/>
      <c r="R119" s="7"/>
      <c r="S119" s="7"/>
      <c r="T119" s="7"/>
      <c r="U119" s="7"/>
      <c r="V119" s="7"/>
      <c r="W119" s="7"/>
      <c r="X119" s="7"/>
      <c r="Y119" s="7"/>
      <c r="Z119" s="7"/>
      <c r="AA119" s="9"/>
      <c r="AB119" s="9"/>
      <c r="AC119" s="9"/>
      <c r="AD119" s="7"/>
      <c r="AE119" s="7"/>
      <c r="AF119" s="7"/>
      <c r="AG119" s="8"/>
      <c r="AH119" s="8"/>
      <c r="AI119" s="8"/>
      <c r="AJ119" s="9"/>
      <c r="AK119" s="9"/>
    </row>
    <row r="120" spans="1:37" x14ac:dyDescent="0.2">
      <c r="A120" s="5">
        <f t="shared" si="8"/>
        <v>2006</v>
      </c>
      <c r="B120" s="4"/>
      <c r="C120" s="6"/>
      <c r="D120" s="6"/>
      <c r="E120" s="6"/>
      <c r="F120" s="6"/>
      <c r="G120" s="7"/>
      <c r="H120" s="8"/>
      <c r="I120" s="8"/>
      <c r="J120" s="8"/>
      <c r="K120" s="8"/>
      <c r="L120" s="8"/>
      <c r="M120" s="6"/>
      <c r="N120" s="6"/>
      <c r="O120" s="6"/>
      <c r="P120" s="6"/>
      <c r="Q120" s="6"/>
      <c r="R120" s="7"/>
      <c r="S120" s="7"/>
      <c r="T120" s="7"/>
      <c r="U120" s="7"/>
      <c r="V120" s="7"/>
      <c r="W120" s="7"/>
      <c r="X120" s="7"/>
      <c r="Y120" s="7"/>
      <c r="Z120" s="7"/>
      <c r="AA120" s="9"/>
      <c r="AB120" s="9"/>
      <c r="AC120" s="9"/>
      <c r="AD120" s="7"/>
      <c r="AE120" s="7"/>
      <c r="AF120" s="7"/>
      <c r="AG120" s="8"/>
      <c r="AH120" s="8"/>
      <c r="AI120" s="8"/>
      <c r="AJ120" s="9"/>
      <c r="AK120" s="9"/>
    </row>
    <row r="121" spans="1:37" x14ac:dyDescent="0.2">
      <c r="A121" s="5">
        <f t="shared" si="8"/>
        <v>2012</v>
      </c>
      <c r="B121" s="4" t="s">
        <v>510</v>
      </c>
      <c r="C121" s="6">
        <f>'Summary Measures'!B21</f>
        <v>0</v>
      </c>
      <c r="D121" s="6">
        <f>'Summary Measures'!C21</f>
        <v>0</v>
      </c>
      <c r="E121" s="6">
        <f>'Summary Measures'!D21</f>
        <v>0</v>
      </c>
      <c r="F121" s="6">
        <f>'Summary Measures'!E21</f>
        <v>0</v>
      </c>
      <c r="G121" s="7">
        <f>'Summary Measures'!G21</f>
        <v>0</v>
      </c>
      <c r="H121" s="8">
        <f>'Summary Measures'!H21</f>
        <v>0</v>
      </c>
      <c r="I121" s="8" t="str">
        <f>'Summary Measures'!I21</f>
        <v>NA</v>
      </c>
      <c r="J121" s="8" t="str">
        <f>'Summary Measures'!J21</f>
        <v>NA</v>
      </c>
      <c r="K121" s="8" t="str">
        <f>'Summary Measures'!K21</f>
        <v>NA</v>
      </c>
      <c r="L121" s="8" t="str">
        <f>'Summary Measures'!L21</f>
        <v>NA</v>
      </c>
      <c r="M121" s="6" t="str">
        <f>'Summary Measures'!R21</f>
        <v>NA</v>
      </c>
      <c r="N121" s="6" t="str">
        <f>'Summary Measures'!S21</f>
        <v>NA</v>
      </c>
      <c r="O121" s="6" t="str">
        <f>'Summary Measures'!T21</f>
        <v>NA</v>
      </c>
      <c r="P121" s="6" t="str">
        <f>'Summary Measures'!U21</f>
        <v>NA</v>
      </c>
      <c r="Q121" s="6" t="str">
        <f>'Summary Measures'!W21</f>
        <v>NA</v>
      </c>
      <c r="R121" s="7" t="str">
        <f>'Summary Measures'!X21</f>
        <v>NA</v>
      </c>
      <c r="S121" s="7" t="str">
        <f>'Summary Measures'!Y21</f>
        <v>NA</v>
      </c>
      <c r="T121" s="7" t="e">
        <f>'Summary Measures'!#REF!</f>
        <v>#REF!</v>
      </c>
      <c r="U121" s="7" t="e">
        <f>'Summary Measures'!#REF!</f>
        <v>#REF!</v>
      </c>
      <c r="V121" s="7" t="str">
        <f>'Summary Measures'!AG21</f>
        <v>NA</v>
      </c>
      <c r="W121" s="7" t="str">
        <f>'Summary Measures'!AH21</f>
        <v>NA</v>
      </c>
      <c r="X121" s="7" t="str">
        <f>'Summary Measures'!AI21</f>
        <v>NA</v>
      </c>
      <c r="Y121" s="7" t="str">
        <f>'Summary Measures'!AJ21</f>
        <v>NA</v>
      </c>
      <c r="Z121" s="7" t="str">
        <f>'Summary Measures'!AK21</f>
        <v>NA</v>
      </c>
      <c r="AA121" s="9" t="str">
        <f>'Summary Measures'!AL21</f>
        <v>NA</v>
      </c>
      <c r="AB121" s="9" t="str">
        <f>'Summary Measures'!AM21</f>
        <v>NA</v>
      </c>
      <c r="AC121" s="9" t="str">
        <f>'Summary Measures'!AN21</f>
        <v>NA</v>
      </c>
      <c r="AD121" s="7" t="str">
        <f>'Summary Measures'!AX21</f>
        <v>NA</v>
      </c>
      <c r="AE121" s="7" t="str">
        <f>'Summary Measures'!AY21</f>
        <v>NA</v>
      </c>
      <c r="AF121" s="7" t="e">
        <f>'Summary Measures'!#REF!</f>
        <v>#REF!</v>
      </c>
      <c r="AG121" s="8" t="e">
        <f>'Summary Measures'!#REF!</f>
        <v>#REF!</v>
      </c>
      <c r="AH121" s="8" t="e">
        <f>'Summary Measures'!#REF!</f>
        <v>#REF!</v>
      </c>
      <c r="AI121" s="8" t="e">
        <f>'Summary Measures'!#REF!</f>
        <v>#REF!</v>
      </c>
      <c r="AJ121" s="8" t="str">
        <f>'Summary Measures'!AZ21</f>
        <v>NA</v>
      </c>
      <c r="AK121" s="8" t="e">
        <f>'Summary Measures'!#REF!</f>
        <v>#REF!</v>
      </c>
    </row>
    <row r="122" spans="1:37" x14ac:dyDescent="0.2">
      <c r="A122" s="5">
        <f t="shared" si="8"/>
        <v>2011</v>
      </c>
      <c r="B122" s="4"/>
      <c r="C122" s="6"/>
      <c r="D122" s="6"/>
      <c r="E122" s="6"/>
      <c r="F122" s="6"/>
      <c r="G122" s="7"/>
      <c r="H122" s="8"/>
      <c r="I122" s="8"/>
      <c r="J122" s="8"/>
      <c r="K122" s="8"/>
      <c r="L122" s="8"/>
      <c r="M122" s="6"/>
      <c r="N122" s="6"/>
      <c r="O122" s="6"/>
      <c r="P122" s="6"/>
      <c r="Q122" s="6"/>
      <c r="R122" s="7"/>
      <c r="S122" s="7"/>
      <c r="T122" s="7"/>
      <c r="U122" s="7"/>
      <c r="V122" s="7"/>
      <c r="W122" s="7"/>
      <c r="X122" s="7"/>
      <c r="Y122" s="7"/>
      <c r="Z122" s="7"/>
      <c r="AA122" s="9"/>
      <c r="AB122" s="9"/>
      <c r="AC122" s="9"/>
      <c r="AD122" s="7"/>
      <c r="AE122" s="7"/>
      <c r="AF122" s="7"/>
      <c r="AG122" s="8"/>
      <c r="AH122" s="8"/>
      <c r="AI122" s="8"/>
      <c r="AJ122" s="9"/>
      <c r="AK122" s="9"/>
    </row>
    <row r="123" spans="1:37" x14ac:dyDescent="0.2">
      <c r="A123" s="5">
        <f t="shared" si="8"/>
        <v>2010</v>
      </c>
      <c r="B123" s="4"/>
      <c r="C123" s="6"/>
      <c r="D123" s="6"/>
      <c r="E123" s="6"/>
      <c r="F123" s="6"/>
      <c r="G123" s="7"/>
      <c r="H123" s="8"/>
      <c r="I123" s="8"/>
      <c r="J123" s="8"/>
      <c r="K123" s="8"/>
      <c r="L123" s="8"/>
      <c r="M123" s="6"/>
      <c r="N123" s="6"/>
      <c r="O123" s="6"/>
      <c r="P123" s="6"/>
      <c r="Q123" s="6"/>
      <c r="R123" s="7"/>
      <c r="S123" s="7"/>
      <c r="T123" s="7"/>
      <c r="U123" s="7"/>
      <c r="V123" s="7"/>
      <c r="W123" s="7"/>
      <c r="X123" s="7"/>
      <c r="Y123" s="7"/>
      <c r="Z123" s="7"/>
      <c r="AA123" s="9"/>
      <c r="AB123" s="9"/>
      <c r="AC123" s="9"/>
      <c r="AD123" s="7"/>
      <c r="AE123" s="7"/>
      <c r="AF123" s="7"/>
      <c r="AG123" s="8"/>
      <c r="AH123" s="8"/>
      <c r="AI123" s="8"/>
      <c r="AJ123" s="9"/>
      <c r="AK123" s="9"/>
    </row>
    <row r="124" spans="1:37" x14ac:dyDescent="0.2">
      <c r="A124" s="5">
        <f t="shared" si="8"/>
        <v>2009</v>
      </c>
      <c r="B124" s="4"/>
      <c r="C124" s="6"/>
      <c r="D124" s="6"/>
      <c r="E124" s="6"/>
      <c r="F124" s="6"/>
      <c r="G124" s="7"/>
      <c r="H124" s="8"/>
      <c r="I124" s="8"/>
      <c r="J124" s="8"/>
      <c r="K124" s="8"/>
      <c r="L124" s="8"/>
      <c r="M124" s="6"/>
      <c r="N124" s="6"/>
      <c r="O124" s="6"/>
      <c r="P124" s="6"/>
      <c r="Q124" s="6"/>
      <c r="R124" s="7"/>
      <c r="S124" s="7"/>
      <c r="T124" s="7"/>
      <c r="U124" s="7"/>
      <c r="V124" s="7"/>
      <c r="W124" s="7"/>
      <c r="X124" s="7"/>
      <c r="Y124" s="7"/>
      <c r="Z124" s="7"/>
      <c r="AA124" s="9"/>
      <c r="AB124" s="9"/>
      <c r="AC124" s="9"/>
      <c r="AD124" s="7"/>
      <c r="AE124" s="7"/>
      <c r="AF124" s="7"/>
      <c r="AG124" s="8"/>
      <c r="AH124" s="8"/>
      <c r="AI124" s="8"/>
      <c r="AJ124" s="9"/>
      <c r="AK124" s="9"/>
    </row>
    <row r="125" spans="1:37" x14ac:dyDescent="0.2">
      <c r="A125" s="5">
        <f t="shared" si="8"/>
        <v>2008</v>
      </c>
      <c r="B125" s="4"/>
      <c r="C125" s="6"/>
      <c r="D125" s="6"/>
      <c r="E125" s="6"/>
      <c r="F125" s="6"/>
      <c r="G125" s="7"/>
      <c r="H125" s="8"/>
      <c r="I125" s="8"/>
      <c r="J125" s="8"/>
      <c r="K125" s="8"/>
      <c r="L125" s="8"/>
      <c r="M125" s="6"/>
      <c r="N125" s="6"/>
      <c r="O125" s="6"/>
      <c r="P125" s="6"/>
      <c r="Q125" s="6"/>
      <c r="R125" s="7"/>
      <c r="S125" s="7"/>
      <c r="T125" s="7"/>
      <c r="U125" s="7"/>
      <c r="V125" s="7"/>
      <c r="W125" s="7"/>
      <c r="X125" s="7"/>
      <c r="Y125" s="7"/>
      <c r="Z125" s="7"/>
      <c r="AA125" s="9"/>
      <c r="AB125" s="9"/>
      <c r="AC125" s="9"/>
      <c r="AD125" s="7"/>
      <c r="AE125" s="7"/>
      <c r="AF125" s="7"/>
      <c r="AG125" s="8"/>
      <c r="AH125" s="8"/>
      <c r="AI125" s="8"/>
      <c r="AJ125" s="9"/>
      <c r="AK125" s="9"/>
    </row>
    <row r="126" spans="1:37" x14ac:dyDescent="0.2">
      <c r="A126" s="5">
        <f t="shared" si="8"/>
        <v>2007</v>
      </c>
      <c r="B126" s="4"/>
      <c r="C126" s="6"/>
      <c r="D126" s="6"/>
      <c r="E126" s="6"/>
      <c r="F126" s="6"/>
      <c r="G126" s="7"/>
      <c r="H126" s="8"/>
      <c r="I126" s="8"/>
      <c r="J126" s="8"/>
      <c r="K126" s="8"/>
      <c r="L126" s="8"/>
      <c r="M126" s="6"/>
      <c r="N126" s="6"/>
      <c r="O126" s="6"/>
      <c r="P126" s="6"/>
      <c r="Q126" s="6"/>
      <c r="R126" s="7"/>
      <c r="S126" s="7"/>
      <c r="T126" s="7"/>
      <c r="U126" s="7"/>
      <c r="V126" s="7"/>
      <c r="W126" s="7"/>
      <c r="X126" s="7"/>
      <c r="Y126" s="7"/>
      <c r="Z126" s="7"/>
      <c r="AA126" s="9"/>
      <c r="AB126" s="9"/>
      <c r="AC126" s="9"/>
      <c r="AD126" s="7"/>
      <c r="AE126" s="7"/>
      <c r="AF126" s="7"/>
      <c r="AG126" s="8"/>
      <c r="AH126" s="8"/>
      <c r="AI126" s="8"/>
      <c r="AJ126" s="9"/>
      <c r="AK126" s="9"/>
    </row>
    <row r="127" spans="1:37" x14ac:dyDescent="0.2">
      <c r="A127" s="5">
        <f t="shared" si="8"/>
        <v>2006</v>
      </c>
      <c r="B127" s="4"/>
      <c r="C127" s="6"/>
      <c r="D127" s="6"/>
      <c r="E127" s="6"/>
      <c r="F127" s="6"/>
      <c r="G127" s="7"/>
      <c r="H127" s="8"/>
      <c r="I127" s="8"/>
      <c r="J127" s="8"/>
      <c r="K127" s="8"/>
      <c r="L127" s="8"/>
      <c r="M127" s="6"/>
      <c r="N127" s="6"/>
      <c r="O127" s="6"/>
      <c r="P127" s="6"/>
      <c r="Q127" s="6"/>
      <c r="R127" s="7"/>
      <c r="S127" s="7"/>
      <c r="T127" s="7"/>
      <c r="U127" s="7"/>
      <c r="V127" s="7"/>
      <c r="W127" s="7"/>
      <c r="X127" s="7"/>
      <c r="Y127" s="7"/>
      <c r="Z127" s="7"/>
      <c r="AA127" s="9"/>
      <c r="AB127" s="9"/>
      <c r="AC127" s="9"/>
      <c r="AD127" s="7"/>
      <c r="AE127" s="7"/>
      <c r="AF127" s="7"/>
      <c r="AG127" s="8"/>
      <c r="AH127" s="8"/>
      <c r="AI127" s="8"/>
      <c r="AJ127" s="9"/>
      <c r="AK127" s="9"/>
    </row>
    <row r="128" spans="1:37" x14ac:dyDescent="0.2">
      <c r="A128" s="5">
        <f t="shared" ref="A128:A134" si="9">A121</f>
        <v>2012</v>
      </c>
      <c r="B128" s="4" t="s">
        <v>511</v>
      </c>
      <c r="C128" s="6">
        <f>'Summary Measures'!B22</f>
        <v>0</v>
      </c>
      <c r="D128" s="6">
        <f>'Summary Measures'!C22</f>
        <v>0</v>
      </c>
      <c r="E128" s="6">
        <f>'Summary Measures'!D22</f>
        <v>0</v>
      </c>
      <c r="F128" s="6">
        <f>'Summary Measures'!E22</f>
        <v>0</v>
      </c>
      <c r="G128" s="7">
        <f>'Summary Measures'!G22</f>
        <v>0</v>
      </c>
      <c r="H128" s="8">
        <f>'Summary Measures'!H22</f>
        <v>0</v>
      </c>
      <c r="I128" s="8" t="str">
        <f>'Summary Measures'!I22</f>
        <v>NA</v>
      </c>
      <c r="J128" s="8" t="str">
        <f>'Summary Measures'!J22</f>
        <v>NA</v>
      </c>
      <c r="K128" s="8" t="str">
        <f>'Summary Measures'!K22</f>
        <v>NA</v>
      </c>
      <c r="L128" s="8" t="str">
        <f>'Summary Measures'!L22</f>
        <v>NA</v>
      </c>
      <c r="M128" s="6" t="str">
        <f>'Summary Measures'!R22</f>
        <v>NA</v>
      </c>
      <c r="N128" s="6" t="str">
        <f>'Summary Measures'!S22</f>
        <v>NA</v>
      </c>
      <c r="O128" s="6" t="str">
        <f>'Summary Measures'!T22</f>
        <v>NA</v>
      </c>
      <c r="P128" s="6" t="str">
        <f>'Summary Measures'!U22</f>
        <v>NA</v>
      </c>
      <c r="Q128" s="6" t="str">
        <f>'Summary Measures'!W22</f>
        <v>NA</v>
      </c>
      <c r="R128" s="7" t="str">
        <f>'Summary Measures'!X22</f>
        <v>NA</v>
      </c>
      <c r="S128" s="7" t="str">
        <f>'Summary Measures'!Y22</f>
        <v>NA</v>
      </c>
      <c r="T128" s="7" t="e">
        <f>'Summary Measures'!#REF!</f>
        <v>#REF!</v>
      </c>
      <c r="U128" s="7" t="e">
        <f>'Summary Measures'!#REF!</f>
        <v>#REF!</v>
      </c>
      <c r="V128" s="7" t="str">
        <f>'Summary Measures'!AG22</f>
        <v>NA</v>
      </c>
      <c r="W128" s="7" t="str">
        <f>'Summary Measures'!AH22</f>
        <v>NA</v>
      </c>
      <c r="X128" s="7" t="str">
        <f>'Summary Measures'!AI22</f>
        <v>NA</v>
      </c>
      <c r="Y128" s="7" t="str">
        <f>'Summary Measures'!AJ22</f>
        <v>NA</v>
      </c>
      <c r="Z128" s="7" t="str">
        <f>'Summary Measures'!AK22</f>
        <v>NA</v>
      </c>
      <c r="AA128" s="9" t="str">
        <f>'Summary Measures'!AL22</f>
        <v>NA</v>
      </c>
      <c r="AB128" s="9" t="str">
        <f>'Summary Measures'!AM22</f>
        <v>NA</v>
      </c>
      <c r="AC128" s="9" t="str">
        <f>'Summary Measures'!AN22</f>
        <v>NA</v>
      </c>
      <c r="AD128" s="7" t="str">
        <f>'Summary Measures'!AX22</f>
        <v>NA</v>
      </c>
      <c r="AE128" s="7" t="str">
        <f>'Summary Measures'!AY22</f>
        <v>NA</v>
      </c>
      <c r="AF128" s="7" t="e">
        <f>'Summary Measures'!#REF!</f>
        <v>#REF!</v>
      </c>
      <c r="AG128" s="8" t="e">
        <f>'Summary Measures'!#REF!</f>
        <v>#REF!</v>
      </c>
      <c r="AH128" s="8" t="e">
        <f>'Summary Measures'!#REF!</f>
        <v>#REF!</v>
      </c>
      <c r="AI128" s="8" t="e">
        <f>'Summary Measures'!#REF!</f>
        <v>#REF!</v>
      </c>
      <c r="AJ128" s="8" t="str">
        <f>'Summary Measures'!AZ22</f>
        <v>NA</v>
      </c>
      <c r="AK128" s="8" t="e">
        <f>'Summary Measures'!#REF!</f>
        <v>#REF!</v>
      </c>
    </row>
    <row r="129" spans="1:37" x14ac:dyDescent="0.2">
      <c r="A129" s="5">
        <f t="shared" si="9"/>
        <v>2011</v>
      </c>
      <c r="B129" s="4"/>
      <c r="C129" s="6"/>
      <c r="D129" s="6"/>
      <c r="E129" s="6"/>
      <c r="F129" s="6"/>
      <c r="G129" s="7"/>
      <c r="H129" s="8"/>
      <c r="I129" s="8"/>
      <c r="J129" s="8"/>
      <c r="K129" s="8"/>
      <c r="L129" s="8"/>
      <c r="M129" s="6"/>
      <c r="N129" s="6"/>
      <c r="O129" s="6"/>
      <c r="P129" s="6"/>
      <c r="Q129" s="6"/>
      <c r="R129" s="7"/>
      <c r="S129" s="7"/>
      <c r="T129" s="7"/>
      <c r="U129" s="7"/>
      <c r="V129" s="7"/>
      <c r="W129" s="7"/>
      <c r="X129" s="7"/>
      <c r="Y129" s="7"/>
      <c r="Z129" s="7"/>
      <c r="AA129" s="9"/>
      <c r="AB129" s="9"/>
      <c r="AC129" s="9"/>
      <c r="AD129" s="7"/>
      <c r="AE129" s="7"/>
      <c r="AF129" s="7"/>
      <c r="AG129" s="8"/>
      <c r="AH129" s="8"/>
      <c r="AI129" s="8"/>
      <c r="AJ129" s="9"/>
      <c r="AK129" s="9"/>
    </row>
    <row r="130" spans="1:37" x14ac:dyDescent="0.2">
      <c r="A130" s="5">
        <f t="shared" si="9"/>
        <v>2010</v>
      </c>
      <c r="B130" s="4"/>
      <c r="C130" s="6"/>
      <c r="D130" s="6"/>
      <c r="E130" s="6"/>
      <c r="F130" s="6"/>
      <c r="G130" s="7"/>
      <c r="H130" s="8"/>
      <c r="I130" s="8"/>
      <c r="J130" s="8"/>
      <c r="K130" s="8"/>
      <c r="L130" s="8"/>
      <c r="M130" s="6"/>
      <c r="N130" s="6"/>
      <c r="O130" s="6"/>
      <c r="P130" s="6"/>
      <c r="Q130" s="6"/>
      <c r="R130" s="7"/>
      <c r="S130" s="7"/>
      <c r="T130" s="7"/>
      <c r="U130" s="7"/>
      <c r="V130" s="7"/>
      <c r="W130" s="7"/>
      <c r="X130" s="7"/>
      <c r="Y130" s="7"/>
      <c r="Z130" s="7"/>
      <c r="AA130" s="9"/>
      <c r="AB130" s="9"/>
      <c r="AC130" s="9"/>
      <c r="AD130" s="7"/>
      <c r="AE130" s="7"/>
      <c r="AF130" s="7"/>
      <c r="AG130" s="8"/>
      <c r="AH130" s="8"/>
      <c r="AI130" s="8"/>
      <c r="AJ130" s="9"/>
      <c r="AK130" s="9"/>
    </row>
    <row r="131" spans="1:37" x14ac:dyDescent="0.2">
      <c r="A131" s="5">
        <f t="shared" si="9"/>
        <v>2009</v>
      </c>
      <c r="B131" s="4"/>
      <c r="C131" s="6"/>
      <c r="D131" s="6"/>
      <c r="E131" s="6"/>
      <c r="F131" s="6"/>
      <c r="G131" s="7"/>
      <c r="H131" s="8"/>
      <c r="I131" s="8"/>
      <c r="J131" s="8"/>
      <c r="K131" s="8"/>
      <c r="L131" s="8"/>
      <c r="M131" s="6"/>
      <c r="N131" s="6"/>
      <c r="O131" s="6"/>
      <c r="P131" s="6"/>
      <c r="Q131" s="6"/>
      <c r="R131" s="7"/>
      <c r="S131" s="7"/>
      <c r="T131" s="7"/>
      <c r="U131" s="7"/>
      <c r="V131" s="7"/>
      <c r="W131" s="7"/>
      <c r="X131" s="7"/>
      <c r="Y131" s="7"/>
      <c r="Z131" s="7"/>
      <c r="AA131" s="9"/>
      <c r="AB131" s="9"/>
      <c r="AC131" s="9"/>
      <c r="AD131" s="7"/>
      <c r="AE131" s="7"/>
      <c r="AF131" s="7"/>
      <c r="AG131" s="8"/>
      <c r="AH131" s="8"/>
      <c r="AI131" s="8"/>
      <c r="AJ131" s="9"/>
      <c r="AK131" s="9"/>
    </row>
    <row r="132" spans="1:37" x14ac:dyDescent="0.2">
      <c r="A132" s="5">
        <f t="shared" si="9"/>
        <v>2008</v>
      </c>
      <c r="C132" s="6"/>
      <c r="D132" s="6"/>
      <c r="E132" s="6"/>
      <c r="F132" s="6"/>
      <c r="G132" s="7"/>
      <c r="H132" s="8"/>
      <c r="I132" s="8"/>
      <c r="J132" s="8"/>
      <c r="K132" s="8"/>
      <c r="L132" s="8"/>
      <c r="M132" s="6"/>
      <c r="N132" s="6"/>
      <c r="O132" s="6"/>
      <c r="P132" s="6"/>
      <c r="Q132" s="6"/>
      <c r="R132" s="7"/>
      <c r="S132" s="7"/>
      <c r="T132" s="7"/>
      <c r="U132" s="7"/>
      <c r="V132" s="7"/>
      <c r="W132" s="7"/>
      <c r="X132" s="7"/>
      <c r="Y132" s="7"/>
      <c r="Z132" s="7"/>
      <c r="AA132" s="9"/>
      <c r="AB132" s="9"/>
      <c r="AC132" s="9"/>
      <c r="AD132" s="7"/>
      <c r="AE132" s="7"/>
      <c r="AF132" s="7"/>
      <c r="AG132" s="8"/>
      <c r="AH132" s="8"/>
      <c r="AI132" s="8"/>
      <c r="AJ132" s="9"/>
      <c r="AK132" s="9"/>
    </row>
    <row r="133" spans="1:37" x14ac:dyDescent="0.2">
      <c r="A133" s="5">
        <f t="shared" si="9"/>
        <v>2007</v>
      </c>
      <c r="C133" s="6"/>
      <c r="D133" s="6"/>
      <c r="E133" s="6"/>
      <c r="F133" s="6"/>
      <c r="G133" s="7"/>
      <c r="H133" s="8"/>
      <c r="I133" s="8"/>
      <c r="J133" s="8"/>
      <c r="K133" s="8"/>
      <c r="L133" s="8"/>
      <c r="M133" s="6"/>
      <c r="N133" s="6"/>
      <c r="O133" s="6"/>
      <c r="P133" s="6"/>
      <c r="Q133" s="6"/>
      <c r="R133" s="7"/>
      <c r="S133" s="7"/>
      <c r="T133" s="7"/>
      <c r="U133" s="7"/>
      <c r="V133" s="7"/>
      <c r="W133" s="7"/>
      <c r="X133" s="7"/>
      <c r="Y133" s="7"/>
      <c r="Z133" s="7"/>
      <c r="AA133" s="9"/>
      <c r="AB133" s="9"/>
      <c r="AC133" s="9"/>
      <c r="AD133" s="7"/>
      <c r="AE133" s="7"/>
      <c r="AF133" s="7"/>
      <c r="AG133" s="8"/>
      <c r="AH133" s="8"/>
      <c r="AI133" s="8"/>
      <c r="AJ133" s="9"/>
      <c r="AK133" s="9"/>
    </row>
    <row r="134" spans="1:37" x14ac:dyDescent="0.2">
      <c r="A134" s="5">
        <f t="shared" si="9"/>
        <v>2006</v>
      </c>
      <c r="C134" s="6"/>
      <c r="D134" s="6"/>
      <c r="E134" s="6"/>
      <c r="F134" s="6"/>
      <c r="G134" s="7"/>
      <c r="H134" s="8"/>
      <c r="I134" s="8"/>
      <c r="J134" s="8"/>
      <c r="K134" s="8"/>
      <c r="L134" s="8"/>
      <c r="M134" s="6"/>
      <c r="N134" s="6"/>
      <c r="O134" s="6"/>
      <c r="P134" s="6"/>
      <c r="Q134" s="6"/>
      <c r="R134" s="7"/>
      <c r="S134" s="7"/>
      <c r="T134" s="7"/>
      <c r="U134" s="7"/>
      <c r="V134" s="7"/>
      <c r="W134" s="7"/>
      <c r="X134" s="7"/>
      <c r="Y134" s="7"/>
      <c r="Z134" s="7"/>
      <c r="AA134" s="9"/>
      <c r="AB134" s="9"/>
      <c r="AC134" s="9"/>
      <c r="AD134" s="7"/>
      <c r="AE134" s="7"/>
      <c r="AF134" s="7"/>
      <c r="AG134" s="8"/>
      <c r="AH134" s="8"/>
      <c r="AI134" s="8"/>
      <c r="AJ134" s="9"/>
      <c r="AK134" s="9"/>
    </row>
  </sheetData>
  <sheetProtection password="D441" sheet="1" objects="1" scenarios="1" formatCells="0" formatColumns="0" formatRows="0"/>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B46"/>
  <sheetViews>
    <sheetView topLeftCell="A11" zoomScaleNormal="100" zoomScaleSheetLayoutView="80" workbookViewId="0">
      <selection activeCell="F6" sqref="F6"/>
    </sheetView>
  </sheetViews>
  <sheetFormatPr defaultColWidth="9.140625" defaultRowHeight="12.75" x14ac:dyDescent="0.2"/>
  <cols>
    <col min="1" max="1" width="28" style="64" customWidth="1"/>
    <col min="2" max="2" width="82.5703125" style="63" customWidth="1"/>
    <col min="3" max="16384" width="9.140625" style="60"/>
  </cols>
  <sheetData>
    <row r="1" spans="1:2" ht="28.5" customHeight="1" x14ac:dyDescent="0.2">
      <c r="A1" s="155" t="s">
        <v>679</v>
      </c>
      <c r="B1" s="155" t="s">
        <v>680</v>
      </c>
    </row>
    <row r="2" spans="1:2" ht="15.75" x14ac:dyDescent="0.2">
      <c r="A2" s="342" t="s">
        <v>681</v>
      </c>
      <c r="B2" s="154" t="s">
        <v>682</v>
      </c>
    </row>
    <row r="3" spans="1:2" ht="31.5" x14ac:dyDescent="0.2">
      <c r="A3" s="342" t="s">
        <v>683</v>
      </c>
      <c r="B3" s="154" t="s">
        <v>684</v>
      </c>
    </row>
    <row r="4" spans="1:2" ht="31.5" x14ac:dyDescent="0.2">
      <c r="A4" s="342" t="s">
        <v>685</v>
      </c>
      <c r="B4" s="154" t="s">
        <v>686</v>
      </c>
    </row>
    <row r="5" spans="1:2" ht="31.5" x14ac:dyDescent="0.2">
      <c r="A5" s="342" t="s">
        <v>687</v>
      </c>
      <c r="B5" s="154" t="s">
        <v>688</v>
      </c>
    </row>
    <row r="6" spans="1:2" ht="31.5" x14ac:dyDescent="0.2">
      <c r="A6" s="342" t="s">
        <v>689</v>
      </c>
      <c r="B6" s="121" t="s">
        <v>690</v>
      </c>
    </row>
    <row r="7" spans="1:2" ht="15.75" x14ac:dyDescent="0.2">
      <c r="A7" s="342" t="s">
        <v>691</v>
      </c>
      <c r="B7" s="121" t="s">
        <v>692</v>
      </c>
    </row>
    <row r="8" spans="1:2" ht="31.5" x14ac:dyDescent="0.2">
      <c r="A8" s="342" t="s">
        <v>693</v>
      </c>
      <c r="B8" s="121" t="s">
        <v>694</v>
      </c>
    </row>
    <row r="9" spans="1:2" ht="15.75" x14ac:dyDescent="0.2">
      <c r="A9" s="342" t="s">
        <v>695</v>
      </c>
      <c r="B9" s="121" t="s">
        <v>696</v>
      </c>
    </row>
    <row r="10" spans="1:2" ht="31.5" x14ac:dyDescent="0.2">
      <c r="A10" s="342" t="s">
        <v>697</v>
      </c>
      <c r="B10" s="154" t="s">
        <v>698</v>
      </c>
    </row>
    <row r="11" spans="1:2" ht="31.5" x14ac:dyDescent="0.2">
      <c r="A11" s="342" t="s">
        <v>699</v>
      </c>
      <c r="B11" s="121" t="s">
        <v>700</v>
      </c>
    </row>
    <row r="12" spans="1:2" ht="31.5" x14ac:dyDescent="0.2">
      <c r="A12" s="342" t="s">
        <v>701</v>
      </c>
      <c r="B12" s="121" t="s">
        <v>702</v>
      </c>
    </row>
    <row r="13" spans="1:2" ht="47.25" x14ac:dyDescent="0.2">
      <c r="A13" s="342" t="s">
        <v>703</v>
      </c>
      <c r="B13" s="121" t="s">
        <v>704</v>
      </c>
    </row>
    <row r="14" spans="1:2" ht="78.75" x14ac:dyDescent="0.2">
      <c r="A14" s="342" t="s">
        <v>705</v>
      </c>
      <c r="B14" s="121" t="s">
        <v>706</v>
      </c>
    </row>
    <row r="15" spans="1:2" ht="47.25" x14ac:dyDescent="0.2">
      <c r="A15" s="342" t="s">
        <v>707</v>
      </c>
      <c r="B15" s="121" t="s">
        <v>708</v>
      </c>
    </row>
    <row r="16" spans="1:2" ht="31.5" x14ac:dyDescent="0.2">
      <c r="A16" s="342" t="s">
        <v>709</v>
      </c>
      <c r="B16" s="121" t="s">
        <v>710</v>
      </c>
    </row>
    <row r="17" spans="1:2" ht="31.5" x14ac:dyDescent="0.2">
      <c r="A17" s="342" t="s">
        <v>711</v>
      </c>
      <c r="B17" s="121" t="s">
        <v>712</v>
      </c>
    </row>
    <row r="18" spans="1:2" ht="31.5" x14ac:dyDescent="0.2">
      <c r="A18" s="342" t="s">
        <v>713</v>
      </c>
      <c r="B18" s="121" t="s">
        <v>714</v>
      </c>
    </row>
    <row r="19" spans="1:2" ht="63" x14ac:dyDescent="0.2">
      <c r="A19" s="342" t="s">
        <v>715</v>
      </c>
      <c r="B19" s="121" t="s">
        <v>716</v>
      </c>
    </row>
    <row r="20" spans="1:2" ht="47.25" x14ac:dyDescent="0.2">
      <c r="A20" s="342" t="s">
        <v>717</v>
      </c>
      <c r="B20" s="121" t="s">
        <v>718</v>
      </c>
    </row>
    <row r="21" spans="1:2" ht="16.5" thickBot="1" x14ac:dyDescent="0.25">
      <c r="A21" s="342" t="s">
        <v>719</v>
      </c>
      <c r="B21" s="61" t="s">
        <v>720</v>
      </c>
    </row>
    <row r="27" spans="1:2" ht="15.75" x14ac:dyDescent="0.25">
      <c r="A27" s="62"/>
    </row>
    <row r="29" spans="1:2" ht="15.75" x14ac:dyDescent="0.25">
      <c r="A29" s="62"/>
    </row>
    <row r="31" spans="1:2" ht="15.75" x14ac:dyDescent="0.25">
      <c r="B31" s="65"/>
    </row>
    <row r="33" spans="1:2" ht="15.75" x14ac:dyDescent="0.25">
      <c r="A33" s="62"/>
    </row>
    <row r="36" spans="1:2" ht="15.75" x14ac:dyDescent="0.25">
      <c r="B36" s="65"/>
    </row>
    <row r="46" spans="1:2" ht="15.75" x14ac:dyDescent="0.25">
      <c r="B46" s="65"/>
    </row>
  </sheetData>
  <sheetProtection algorithmName="SHA-512" hashValue="WUYSTVduMvj9QDIUP+5q4PKE71Ja1f8C4N8agWhJI54bITHDCscFDMvPnFf2VtyxZwqNk+OpYiu73wG4I9h+Jw==" saltValue="mqORkBVA+YvO+MScADqj+Q==" spinCount="100000" sheet="1" formatCells="0" formatColumns="0" formatRows="0"/>
  <pageMargins left="0.75" right="0.75" top="1" bottom="1" header="0.5" footer="0.5"/>
  <pageSetup scale="61" orientation="landscape" r:id="rId1"/>
  <headerFooter alignWithMargins="0">
    <oddFooter>&amp;C&amp;A&amp;R&amp;P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54"/>
  <sheetViews>
    <sheetView zoomScaleNormal="100" zoomScaleSheetLayoutView="80" workbookViewId="0">
      <selection activeCell="I14" sqref="I14"/>
    </sheetView>
  </sheetViews>
  <sheetFormatPr defaultColWidth="9.140625" defaultRowHeight="12.75" x14ac:dyDescent="0.2"/>
  <cols>
    <col min="1" max="1" width="45.42578125" style="64" customWidth="1"/>
    <col min="2" max="2" width="93.85546875" style="63" customWidth="1"/>
    <col min="3" max="16384" width="9.140625" style="60"/>
  </cols>
  <sheetData>
    <row r="1" spans="1:2" ht="28.5" customHeight="1" x14ac:dyDescent="0.2">
      <c r="A1" s="157" t="s">
        <v>679</v>
      </c>
      <c r="B1" s="157" t="s">
        <v>721</v>
      </c>
    </row>
    <row r="2" spans="1:2" ht="31.5" x14ac:dyDescent="0.2">
      <c r="A2" s="156" t="s">
        <v>491</v>
      </c>
      <c r="B2" s="67" t="s">
        <v>722</v>
      </c>
    </row>
    <row r="3" spans="1:2" ht="31.5" x14ac:dyDescent="0.2">
      <c r="A3" s="156" t="s">
        <v>723</v>
      </c>
      <c r="B3" s="67" t="s">
        <v>724</v>
      </c>
    </row>
    <row r="4" spans="1:2" ht="15.75" x14ac:dyDescent="0.2">
      <c r="A4" s="156" t="s">
        <v>492</v>
      </c>
      <c r="B4" s="67" t="s">
        <v>725</v>
      </c>
    </row>
    <row r="5" spans="1:2" ht="31.5" x14ac:dyDescent="0.2">
      <c r="A5" s="156" t="s">
        <v>493</v>
      </c>
      <c r="B5" s="67" t="s">
        <v>726</v>
      </c>
    </row>
    <row r="6" spans="1:2" ht="15.75" x14ac:dyDescent="0.2">
      <c r="A6" s="156" t="s">
        <v>494</v>
      </c>
      <c r="B6" s="67" t="s">
        <v>727</v>
      </c>
    </row>
    <row r="7" spans="1:2" ht="15.75" x14ac:dyDescent="0.2">
      <c r="A7" s="156" t="s">
        <v>664</v>
      </c>
      <c r="B7" s="67" t="s">
        <v>728</v>
      </c>
    </row>
    <row r="8" spans="1:2" ht="15.75" x14ac:dyDescent="0.2">
      <c r="A8" s="156" t="s">
        <v>665</v>
      </c>
      <c r="B8" s="67" t="s">
        <v>729</v>
      </c>
    </row>
    <row r="9" spans="1:2" ht="15.75" x14ac:dyDescent="0.2">
      <c r="A9" s="156" t="s">
        <v>497</v>
      </c>
      <c r="B9" s="67" t="s">
        <v>730</v>
      </c>
    </row>
    <row r="10" spans="1:2" ht="31.5" x14ac:dyDescent="0.2">
      <c r="A10" s="66" t="s">
        <v>498</v>
      </c>
      <c r="B10" s="67" t="s">
        <v>731</v>
      </c>
    </row>
    <row r="11" spans="1:2" ht="15.75" x14ac:dyDescent="0.2">
      <c r="A11" s="66" t="s">
        <v>499</v>
      </c>
      <c r="B11" s="67" t="s">
        <v>732</v>
      </c>
    </row>
    <row r="12" spans="1:2" ht="15.75" x14ac:dyDescent="0.2">
      <c r="A12" s="66" t="s">
        <v>500</v>
      </c>
      <c r="B12" s="67" t="s">
        <v>733</v>
      </c>
    </row>
    <row r="13" spans="1:2" ht="15.75" x14ac:dyDescent="0.2">
      <c r="A13" s="66" t="s">
        <v>502</v>
      </c>
      <c r="B13" s="67" t="s">
        <v>734</v>
      </c>
    </row>
    <row r="14" spans="1:2" ht="31.5" x14ac:dyDescent="0.2">
      <c r="A14" s="66" t="s">
        <v>503</v>
      </c>
      <c r="B14" s="67" t="s">
        <v>735</v>
      </c>
    </row>
    <row r="15" spans="1:2" ht="31.5" x14ac:dyDescent="0.2">
      <c r="A15" s="66" t="s">
        <v>505</v>
      </c>
      <c r="B15" s="67" t="s">
        <v>736</v>
      </c>
    </row>
    <row r="16" spans="1:2" ht="15.75" x14ac:dyDescent="0.2">
      <c r="A16" s="66" t="s">
        <v>506</v>
      </c>
      <c r="B16" s="67" t="s">
        <v>737</v>
      </c>
    </row>
    <row r="17" spans="1:2" ht="15.75" x14ac:dyDescent="0.2">
      <c r="A17" s="66" t="s">
        <v>738</v>
      </c>
      <c r="B17" s="67" t="s">
        <v>739</v>
      </c>
    </row>
    <row r="18" spans="1:2" ht="31.5" x14ac:dyDescent="0.2">
      <c r="A18" s="66" t="s">
        <v>507</v>
      </c>
      <c r="B18" s="67" t="s">
        <v>740</v>
      </c>
    </row>
    <row r="19" spans="1:2" ht="15.75" x14ac:dyDescent="0.2">
      <c r="A19" s="66" t="s">
        <v>741</v>
      </c>
      <c r="B19" s="67" t="s">
        <v>742</v>
      </c>
    </row>
    <row r="20" spans="1:2" ht="15.75" x14ac:dyDescent="0.2">
      <c r="A20" s="66" t="s">
        <v>508</v>
      </c>
      <c r="B20" s="67" t="s">
        <v>743</v>
      </c>
    </row>
    <row r="21" spans="1:2" ht="40.5" customHeight="1" x14ac:dyDescent="0.2">
      <c r="A21" s="66" t="s">
        <v>744</v>
      </c>
      <c r="B21" s="67" t="s">
        <v>745</v>
      </c>
    </row>
    <row r="22" spans="1:2" ht="31.5" x14ac:dyDescent="0.2">
      <c r="A22" s="66" t="s">
        <v>746</v>
      </c>
      <c r="B22" s="67" t="s">
        <v>747</v>
      </c>
    </row>
    <row r="23" spans="1:2" ht="47.25" x14ac:dyDescent="0.2">
      <c r="A23" s="66" t="s">
        <v>666</v>
      </c>
      <c r="B23" s="67" t="s">
        <v>748</v>
      </c>
    </row>
    <row r="24" spans="1:2" ht="15.75" x14ac:dyDescent="0.2">
      <c r="A24" s="66" t="s">
        <v>749</v>
      </c>
      <c r="B24" s="67" t="s">
        <v>750</v>
      </c>
    </row>
    <row r="25" spans="1:2" ht="15.75" x14ac:dyDescent="0.25">
      <c r="A25" s="68"/>
    </row>
    <row r="26" spans="1:2" ht="15.75" x14ac:dyDescent="0.25">
      <c r="A26" s="62"/>
    </row>
    <row r="35" spans="1:2" ht="15.75" x14ac:dyDescent="0.25">
      <c r="A35" s="62"/>
    </row>
    <row r="37" spans="1:2" ht="15.75" x14ac:dyDescent="0.25">
      <c r="A37" s="62"/>
    </row>
    <row r="39" spans="1:2" ht="15.75" x14ac:dyDescent="0.25">
      <c r="B39" s="65"/>
    </row>
    <row r="41" spans="1:2" ht="15.75" x14ac:dyDescent="0.25">
      <c r="A41" s="62"/>
    </row>
    <row r="44" spans="1:2" ht="15.75" x14ac:dyDescent="0.25">
      <c r="B44" s="65"/>
    </row>
    <row r="54" spans="2:2" ht="15.75" x14ac:dyDescent="0.25">
      <c r="B54" s="65"/>
    </row>
  </sheetData>
  <sheetProtection algorithmName="SHA-512" hashValue="H5gfC/driFMWB3vlBLq3hk1LquSkqUm4+2/ZDxPHjjXnAvkq528RTCtc/vLJGctW+TnTk7vZzA6dfuXjusmAyw==" saltValue="XZC7rWAbm1n62j/JMn+lSA==" spinCount="100000" sheet="1" objects="1" scenarios="1"/>
  <pageMargins left="0.75" right="0.75" top="1" bottom="1" header="0.5" footer="0.5"/>
  <pageSetup scale="78"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M229"/>
  <sheetViews>
    <sheetView zoomScaleNormal="100" zoomScaleSheetLayoutView="100" workbookViewId="0">
      <pane ySplit="1" topLeftCell="A70" activePane="bottomLeft" state="frozen"/>
      <selection pane="bottomLeft" activeCell="P18" sqref="P18"/>
    </sheetView>
  </sheetViews>
  <sheetFormatPr defaultColWidth="9.140625" defaultRowHeight="12.75" x14ac:dyDescent="0.2"/>
  <cols>
    <col min="1" max="1" width="31" style="60" customWidth="1"/>
    <col min="2" max="2" width="9.140625" style="60"/>
    <col min="3" max="3" width="11.42578125" style="60" customWidth="1"/>
    <col min="4" max="4" width="10.42578125" style="93" customWidth="1"/>
    <col min="5" max="5" width="12.140625" style="64" customWidth="1"/>
    <col min="6" max="6" width="13.42578125" style="64" customWidth="1"/>
    <col min="7" max="7" width="13.140625" style="64" customWidth="1"/>
    <col min="8" max="8" width="12.7109375" style="64" customWidth="1"/>
    <col min="9" max="9" width="13.28515625" style="60" customWidth="1"/>
    <col min="10" max="10" width="12.5703125" style="60" customWidth="1"/>
    <col min="11" max="12" width="9.140625" style="60"/>
    <col min="13" max="13" width="13.85546875" style="60" customWidth="1"/>
    <col min="14" max="16384" width="9.140625" style="60"/>
  </cols>
  <sheetData>
    <row r="1" spans="1:10" ht="54" thickBot="1" x14ac:dyDescent="0.4">
      <c r="A1" s="159" t="s">
        <v>751</v>
      </c>
      <c r="B1" s="70" t="s">
        <v>752</v>
      </c>
      <c r="C1" s="70" t="s">
        <v>525</v>
      </c>
      <c r="D1" s="70" t="s">
        <v>526</v>
      </c>
      <c r="E1" s="328" t="s">
        <v>753</v>
      </c>
      <c r="F1" s="328"/>
      <c r="G1" s="328"/>
      <c r="H1" s="328"/>
      <c r="I1" s="329"/>
      <c r="J1" s="329"/>
    </row>
    <row r="2" spans="1:10" ht="26.45" customHeight="1" thickBot="1" x14ac:dyDescent="0.25">
      <c r="A2" s="71" t="s">
        <v>491</v>
      </c>
      <c r="B2" s="319" t="s">
        <v>754</v>
      </c>
      <c r="C2" s="320"/>
      <c r="D2" s="320"/>
      <c r="E2" s="320"/>
      <c r="F2" s="320"/>
      <c r="G2" s="320"/>
      <c r="H2" s="320"/>
      <c r="I2" s="320"/>
      <c r="J2" s="321"/>
    </row>
    <row r="3" spans="1:10" x14ac:dyDescent="0.2">
      <c r="A3" s="71"/>
      <c r="B3" s="70" t="s">
        <v>605</v>
      </c>
      <c r="C3" s="70" t="s">
        <v>606</v>
      </c>
      <c r="D3" s="70" t="s">
        <v>607</v>
      </c>
      <c r="E3" s="70" t="s">
        <v>755</v>
      </c>
      <c r="F3" s="70" t="s">
        <v>756</v>
      </c>
      <c r="G3" s="70"/>
      <c r="H3" s="70"/>
      <c r="I3" s="70"/>
      <c r="J3" s="70"/>
    </row>
    <row r="4" spans="1:10" x14ac:dyDescent="0.2">
      <c r="A4" s="71" t="s">
        <v>757</v>
      </c>
      <c r="B4" s="72">
        <v>1</v>
      </c>
      <c r="C4" s="72">
        <v>1</v>
      </c>
      <c r="D4" s="72">
        <f>SUM(E4:F4)</f>
        <v>2</v>
      </c>
      <c r="E4" s="73">
        <v>2</v>
      </c>
      <c r="F4" s="73"/>
      <c r="G4" s="73"/>
      <c r="H4" s="73"/>
      <c r="I4" s="72"/>
      <c r="J4" s="72"/>
    </row>
    <row r="5" spans="1:10" ht="25.5" x14ac:dyDescent="0.2">
      <c r="A5" s="71" t="s">
        <v>758</v>
      </c>
      <c r="B5" s="72">
        <v>1</v>
      </c>
      <c r="C5" s="72">
        <v>1</v>
      </c>
      <c r="D5" s="72">
        <f>SUM(E5:F5)</f>
        <v>3</v>
      </c>
      <c r="E5" s="73">
        <v>2</v>
      </c>
      <c r="F5" s="73">
        <v>1</v>
      </c>
      <c r="G5" s="73"/>
      <c r="H5" s="73"/>
      <c r="I5" s="72"/>
      <c r="J5" s="72"/>
    </row>
    <row r="6" spans="1:10" ht="13.5" thickBot="1" x14ac:dyDescent="0.25">
      <c r="A6" s="74"/>
      <c r="B6" s="75"/>
      <c r="C6" s="75"/>
      <c r="D6" s="75"/>
      <c r="E6" s="76"/>
      <c r="F6" s="76"/>
      <c r="G6" s="76"/>
      <c r="H6" s="76"/>
      <c r="I6" s="75"/>
      <c r="J6" s="76"/>
    </row>
    <row r="7" spans="1:10" ht="13.5" thickBot="1" x14ac:dyDescent="0.25">
      <c r="A7" s="71" t="s">
        <v>492</v>
      </c>
      <c r="B7" s="319" t="s">
        <v>759</v>
      </c>
      <c r="C7" s="320"/>
      <c r="D7" s="320"/>
      <c r="E7" s="320"/>
      <c r="F7" s="320"/>
      <c r="G7" s="320"/>
      <c r="H7" s="320"/>
      <c r="I7" s="320"/>
      <c r="J7" s="321"/>
    </row>
    <row r="8" spans="1:10" x14ac:dyDescent="0.2">
      <c r="A8" s="71"/>
      <c r="B8" s="70" t="s">
        <v>605</v>
      </c>
      <c r="C8" s="70" t="s">
        <v>606</v>
      </c>
      <c r="D8" s="70" t="s">
        <v>607</v>
      </c>
    </row>
    <row r="9" spans="1:10" x14ac:dyDescent="0.2">
      <c r="A9" s="71"/>
      <c r="B9" s="72">
        <v>0</v>
      </c>
      <c r="C9" s="72">
        <v>0</v>
      </c>
      <c r="D9" s="72">
        <v>0</v>
      </c>
    </row>
    <row r="10" spans="1:10" ht="13.5" thickBot="1" x14ac:dyDescent="0.25">
      <c r="A10" s="74"/>
      <c r="B10" s="75"/>
      <c r="C10" s="75"/>
      <c r="D10" s="75"/>
      <c r="E10" s="76"/>
      <c r="F10" s="76"/>
      <c r="G10" s="76"/>
      <c r="H10" s="76"/>
      <c r="I10" s="75"/>
      <c r="J10" s="76"/>
    </row>
    <row r="11" spans="1:10" ht="40.5" customHeight="1" thickBot="1" x14ac:dyDescent="0.25">
      <c r="A11" s="71" t="s">
        <v>493</v>
      </c>
      <c r="B11" s="319" t="s">
        <v>760</v>
      </c>
      <c r="C11" s="320"/>
      <c r="D11" s="320"/>
      <c r="E11" s="320"/>
      <c r="F11" s="320"/>
      <c r="G11" s="320"/>
      <c r="H11" s="320"/>
      <c r="I11" s="320"/>
      <c r="J11" s="321"/>
    </row>
    <row r="12" spans="1:10" ht="25.5" x14ac:dyDescent="0.2">
      <c r="A12" s="71"/>
      <c r="B12" s="70" t="s">
        <v>605</v>
      </c>
      <c r="C12" s="70" t="s">
        <v>606</v>
      </c>
      <c r="D12" s="70" t="s">
        <v>607</v>
      </c>
      <c r="E12" s="64" t="s">
        <v>761</v>
      </c>
      <c r="F12" s="64" t="s">
        <v>762</v>
      </c>
      <c r="G12" s="73" t="s">
        <v>763</v>
      </c>
      <c r="H12" s="73" t="s">
        <v>764</v>
      </c>
      <c r="I12" s="73" t="s">
        <v>765</v>
      </c>
    </row>
    <row r="13" spans="1:10" x14ac:dyDescent="0.2">
      <c r="A13" s="71" t="s">
        <v>766</v>
      </c>
      <c r="B13" s="72">
        <v>1</v>
      </c>
      <c r="C13" s="72">
        <v>3</v>
      </c>
      <c r="D13" s="72">
        <f>SUM(E13:I13)</f>
        <v>5</v>
      </c>
      <c r="E13" s="73">
        <v>1</v>
      </c>
      <c r="F13" s="73"/>
      <c r="G13" s="73"/>
      <c r="H13" s="72">
        <v>3</v>
      </c>
      <c r="I13" s="72">
        <v>1</v>
      </c>
    </row>
    <row r="14" spans="1:10" x14ac:dyDescent="0.2">
      <c r="A14" s="71" t="s">
        <v>767</v>
      </c>
      <c r="B14" s="72">
        <v>1</v>
      </c>
      <c r="C14" s="72">
        <v>1</v>
      </c>
      <c r="D14" s="72">
        <f>SUM(E14:I14)</f>
        <v>2</v>
      </c>
      <c r="E14" s="73"/>
      <c r="F14" s="73">
        <v>1</v>
      </c>
      <c r="G14" s="73"/>
      <c r="H14" s="72"/>
      <c r="I14" s="72">
        <v>1</v>
      </c>
    </row>
    <row r="15" spans="1:10" x14ac:dyDescent="0.2">
      <c r="A15" s="71" t="s">
        <v>768</v>
      </c>
      <c r="B15" s="72">
        <v>1</v>
      </c>
      <c r="C15" s="72">
        <v>1</v>
      </c>
      <c r="D15" s="72">
        <f>SUM(E15:I15)</f>
        <v>2</v>
      </c>
      <c r="E15" s="73"/>
      <c r="F15" s="73"/>
      <c r="G15" s="73">
        <v>1</v>
      </c>
      <c r="H15" s="72"/>
      <c r="I15" s="72">
        <v>1</v>
      </c>
    </row>
    <row r="16" spans="1:10" ht="13.5" thickBot="1" x14ac:dyDescent="0.25">
      <c r="A16" s="74"/>
      <c r="B16" s="75"/>
      <c r="C16" s="75"/>
      <c r="D16" s="75"/>
      <c r="E16" s="76"/>
      <c r="F16" s="76"/>
      <c r="G16" s="76"/>
      <c r="H16" s="76"/>
      <c r="I16" s="75"/>
      <c r="J16" s="76"/>
    </row>
    <row r="17" spans="1:10" ht="39" customHeight="1" thickBot="1" x14ac:dyDescent="0.25">
      <c r="A17" s="71" t="s">
        <v>494</v>
      </c>
      <c r="B17" s="319" t="s">
        <v>769</v>
      </c>
      <c r="C17" s="320"/>
      <c r="D17" s="320"/>
      <c r="E17" s="320"/>
      <c r="F17" s="320"/>
      <c r="G17" s="320"/>
      <c r="H17" s="320"/>
      <c r="I17" s="320"/>
      <c r="J17" s="321"/>
    </row>
    <row r="18" spans="1:10" ht="25.5" x14ac:dyDescent="0.2">
      <c r="A18" s="71"/>
      <c r="B18" s="70" t="s">
        <v>605</v>
      </c>
      <c r="C18" s="70" t="s">
        <v>606</v>
      </c>
      <c r="D18" s="70" t="s">
        <v>607</v>
      </c>
      <c r="E18" s="70" t="s">
        <v>770</v>
      </c>
      <c r="F18" s="70" t="s">
        <v>771</v>
      </c>
      <c r="G18" s="70" t="s">
        <v>772</v>
      </c>
      <c r="H18" s="70" t="s">
        <v>773</v>
      </c>
      <c r="I18" s="70" t="s">
        <v>774</v>
      </c>
      <c r="J18" s="150"/>
    </row>
    <row r="19" spans="1:10" x14ac:dyDescent="0.2">
      <c r="A19" s="77" t="s">
        <v>775</v>
      </c>
      <c r="B19" s="73">
        <v>1</v>
      </c>
      <c r="C19" s="73"/>
      <c r="D19" s="73"/>
      <c r="E19" s="73"/>
      <c r="F19" s="70"/>
      <c r="G19" s="70"/>
      <c r="H19" s="70"/>
    </row>
    <row r="20" spans="1:10" x14ac:dyDescent="0.2">
      <c r="A20" s="78" t="s">
        <v>776</v>
      </c>
      <c r="B20" s="72"/>
      <c r="C20" s="73">
        <v>1</v>
      </c>
      <c r="D20" s="60"/>
      <c r="E20" s="73">
        <v>1</v>
      </c>
      <c r="F20" s="73">
        <v>1</v>
      </c>
      <c r="G20" s="73">
        <v>1</v>
      </c>
      <c r="H20" s="73">
        <v>1</v>
      </c>
    </row>
    <row r="21" spans="1:10" x14ac:dyDescent="0.2">
      <c r="A21" s="78" t="s">
        <v>777</v>
      </c>
      <c r="B21" s="72"/>
      <c r="C21" s="72"/>
      <c r="D21" s="60"/>
      <c r="E21" s="73"/>
      <c r="F21" s="73"/>
      <c r="G21" s="73"/>
      <c r="H21" s="73"/>
    </row>
    <row r="22" spans="1:10" x14ac:dyDescent="0.2">
      <c r="A22" s="78" t="s">
        <v>778</v>
      </c>
      <c r="B22" s="72"/>
      <c r="C22" s="72"/>
      <c r="D22" s="60"/>
      <c r="E22" s="73"/>
      <c r="F22" s="73"/>
      <c r="G22" s="73"/>
      <c r="H22" s="73"/>
    </row>
    <row r="23" spans="1:10" x14ac:dyDescent="0.2">
      <c r="A23" s="78" t="s">
        <v>779</v>
      </c>
      <c r="B23" s="72"/>
      <c r="C23" s="72"/>
      <c r="D23" s="60"/>
      <c r="E23" s="73"/>
      <c r="F23" s="73"/>
      <c r="G23" s="73"/>
      <c r="H23" s="73"/>
    </row>
    <row r="24" spans="1:10" x14ac:dyDescent="0.2">
      <c r="A24" s="78" t="s">
        <v>780</v>
      </c>
      <c r="C24" s="72">
        <v>1</v>
      </c>
      <c r="D24" s="60"/>
      <c r="E24" s="73">
        <v>1</v>
      </c>
      <c r="F24" s="73">
        <v>1</v>
      </c>
      <c r="G24" s="73">
        <v>1</v>
      </c>
      <c r="H24" s="73">
        <v>1</v>
      </c>
    </row>
    <row r="25" spans="1:10" x14ac:dyDescent="0.2">
      <c r="A25" s="79" t="s">
        <v>781</v>
      </c>
      <c r="B25" s="72">
        <v>1</v>
      </c>
      <c r="C25" s="72">
        <v>1</v>
      </c>
      <c r="D25" s="60"/>
      <c r="E25" s="73">
        <v>1</v>
      </c>
      <c r="F25" s="73">
        <v>1</v>
      </c>
      <c r="G25" s="73">
        <v>1</v>
      </c>
      <c r="H25" s="73">
        <v>1</v>
      </c>
    </row>
    <row r="26" spans="1:10" x14ac:dyDescent="0.2">
      <c r="A26" s="77" t="s">
        <v>782</v>
      </c>
      <c r="B26" s="73">
        <v>1</v>
      </c>
      <c r="D26" s="73"/>
      <c r="E26" s="73"/>
      <c r="F26" s="73"/>
      <c r="G26" s="73"/>
      <c r="H26" s="73"/>
    </row>
    <row r="27" spans="1:10" x14ac:dyDescent="0.2">
      <c r="A27" s="77" t="s">
        <v>783</v>
      </c>
      <c r="B27" s="73">
        <v>1</v>
      </c>
      <c r="C27" s="73">
        <v>1</v>
      </c>
      <c r="D27" s="73"/>
      <c r="E27" s="73">
        <v>1</v>
      </c>
      <c r="F27" s="73">
        <v>1</v>
      </c>
      <c r="G27" s="73">
        <v>1</v>
      </c>
      <c r="H27" s="73">
        <v>1</v>
      </c>
    </row>
    <row r="28" spans="1:10" x14ac:dyDescent="0.2">
      <c r="A28" s="80" t="s">
        <v>514</v>
      </c>
      <c r="B28" s="70">
        <f>SUM(B19:B27)</f>
        <v>4</v>
      </c>
      <c r="C28" s="70">
        <f>SUM(C19:C27)</f>
        <v>4</v>
      </c>
      <c r="D28" s="70">
        <f>SUM(E19:H27)</f>
        <v>16</v>
      </c>
      <c r="E28" s="73"/>
    </row>
    <row r="29" spans="1:10" ht="13.5" thickBot="1" x14ac:dyDescent="0.25">
      <c r="A29" s="74"/>
      <c r="B29" s="75"/>
      <c r="C29" s="75"/>
      <c r="D29" s="75"/>
      <c r="E29" s="76"/>
      <c r="F29" s="76"/>
      <c r="G29" s="76"/>
      <c r="H29" s="76"/>
      <c r="I29" s="75"/>
      <c r="J29" s="76"/>
    </row>
    <row r="30" spans="1:10" ht="13.5" thickBot="1" x14ac:dyDescent="0.25">
      <c r="A30" s="71" t="s">
        <v>664</v>
      </c>
      <c r="B30" s="319"/>
      <c r="C30" s="320"/>
      <c r="D30" s="320"/>
      <c r="E30" s="320"/>
      <c r="F30" s="320"/>
      <c r="G30" s="320"/>
      <c r="H30" s="320"/>
      <c r="I30" s="320"/>
      <c r="J30" s="321"/>
    </row>
    <row r="31" spans="1:10" x14ac:dyDescent="0.2">
      <c r="A31" s="81"/>
      <c r="D31" s="60"/>
    </row>
    <row r="32" spans="1:10" x14ac:dyDescent="0.2">
      <c r="A32" s="81"/>
      <c r="D32" s="60"/>
    </row>
    <row r="33" spans="1:10" x14ac:dyDescent="0.2">
      <c r="A33" s="81"/>
      <c r="D33" s="60"/>
    </row>
    <row r="34" spans="1:10" ht="13.5" thickBot="1" x14ac:dyDescent="0.25">
      <c r="A34" s="82"/>
      <c r="B34" s="75"/>
      <c r="C34" s="75"/>
      <c r="D34" s="75"/>
      <c r="E34" s="76"/>
      <c r="F34" s="76"/>
      <c r="G34" s="76"/>
      <c r="H34" s="76"/>
      <c r="I34" s="75"/>
      <c r="J34" s="76"/>
    </row>
    <row r="35" spans="1:10" ht="45.75" customHeight="1" thickBot="1" x14ac:dyDescent="0.25">
      <c r="A35" s="71" t="s">
        <v>665</v>
      </c>
      <c r="B35" s="319" t="s">
        <v>784</v>
      </c>
      <c r="C35" s="320"/>
      <c r="D35" s="320"/>
      <c r="E35" s="320"/>
      <c r="F35" s="320"/>
      <c r="G35" s="320"/>
      <c r="H35" s="320"/>
      <c r="I35" s="320"/>
      <c r="J35" s="321"/>
    </row>
    <row r="36" spans="1:10" ht="25.5" x14ac:dyDescent="0.2">
      <c r="A36" s="71"/>
      <c r="B36" s="83" t="s">
        <v>605</v>
      </c>
      <c r="C36" s="83" t="s">
        <v>606</v>
      </c>
      <c r="D36" s="83" t="s">
        <v>607</v>
      </c>
      <c r="E36" s="83" t="s">
        <v>785</v>
      </c>
      <c r="F36" s="83" t="s">
        <v>786</v>
      </c>
      <c r="G36" s="83" t="s">
        <v>787</v>
      </c>
      <c r="H36" s="83" t="s">
        <v>788</v>
      </c>
      <c r="I36" s="83" t="s">
        <v>789</v>
      </c>
      <c r="J36" s="83" t="s">
        <v>790</v>
      </c>
    </row>
    <row r="37" spans="1:10" x14ac:dyDescent="0.2">
      <c r="A37" s="84" t="s">
        <v>791</v>
      </c>
      <c r="B37" s="72"/>
      <c r="C37" s="72"/>
      <c r="D37" s="72"/>
      <c r="E37" s="73"/>
      <c r="F37" s="73"/>
      <c r="G37" s="73"/>
      <c r="H37" s="73"/>
      <c r="I37" s="72"/>
      <c r="J37" s="72"/>
    </row>
    <row r="38" spans="1:10" x14ac:dyDescent="0.2">
      <c r="A38" s="81" t="s">
        <v>792</v>
      </c>
      <c r="B38" s="72"/>
      <c r="C38" s="72"/>
      <c r="D38" s="72"/>
      <c r="E38" s="73"/>
      <c r="F38" s="73"/>
      <c r="G38" s="73"/>
      <c r="H38" s="73"/>
      <c r="I38" s="72"/>
      <c r="J38" s="72"/>
    </row>
    <row r="39" spans="1:10" x14ac:dyDescent="0.2">
      <c r="A39" s="81" t="s">
        <v>793</v>
      </c>
      <c r="B39" s="72">
        <v>1</v>
      </c>
      <c r="C39" s="72">
        <v>1</v>
      </c>
      <c r="D39" s="72">
        <f>SUM(E39:J39)</f>
        <v>4</v>
      </c>
      <c r="E39" s="73">
        <v>1</v>
      </c>
      <c r="F39" s="73">
        <v>1</v>
      </c>
      <c r="G39" s="73"/>
      <c r="H39" s="73">
        <v>1</v>
      </c>
      <c r="I39" s="72">
        <v>1</v>
      </c>
      <c r="J39" s="72"/>
    </row>
    <row r="40" spans="1:10" x14ac:dyDescent="0.2">
      <c r="A40" s="81" t="s">
        <v>794</v>
      </c>
      <c r="B40" s="72">
        <v>1</v>
      </c>
      <c r="C40" s="72">
        <v>1</v>
      </c>
      <c r="D40" s="72">
        <f>SUM(E40:J40)</f>
        <v>4</v>
      </c>
      <c r="E40" s="73">
        <v>1</v>
      </c>
      <c r="F40" s="73"/>
      <c r="G40" s="73">
        <v>1</v>
      </c>
      <c r="H40" s="73">
        <v>1</v>
      </c>
      <c r="I40" s="72">
        <v>1</v>
      </c>
      <c r="J40" s="72"/>
    </row>
    <row r="41" spans="1:10" x14ac:dyDescent="0.2">
      <c r="A41" s="81" t="s">
        <v>795</v>
      </c>
      <c r="B41" s="72"/>
      <c r="C41" s="72"/>
      <c r="D41" s="72"/>
      <c r="E41" s="73"/>
      <c r="F41" s="73"/>
      <c r="G41" s="73"/>
      <c r="H41" s="73"/>
      <c r="I41" s="72"/>
      <c r="J41" s="72"/>
    </row>
    <row r="42" spans="1:10" x14ac:dyDescent="0.2">
      <c r="A42" s="81" t="s">
        <v>796</v>
      </c>
      <c r="B42" s="72"/>
      <c r="C42" s="72">
        <v>3</v>
      </c>
      <c r="D42" s="72">
        <f>SUM(E42:J42)</f>
        <v>12</v>
      </c>
      <c r="E42" s="73">
        <v>3</v>
      </c>
      <c r="F42" s="73">
        <v>3</v>
      </c>
      <c r="G42" s="73"/>
      <c r="H42" s="73">
        <v>3</v>
      </c>
      <c r="I42" s="72">
        <v>3</v>
      </c>
      <c r="J42" s="72"/>
    </row>
    <row r="43" spans="1:10" x14ac:dyDescent="0.2">
      <c r="A43" s="84" t="s">
        <v>514</v>
      </c>
      <c r="B43" s="69">
        <v>2</v>
      </c>
      <c r="C43" s="69">
        <f>SUM(C39:C42)</f>
        <v>5</v>
      </c>
      <c r="D43" s="69">
        <f>SUM(D39:D42)</f>
        <v>20</v>
      </c>
      <c r="E43" s="70"/>
      <c r="F43" s="70"/>
      <c r="G43" s="70"/>
      <c r="H43" s="70"/>
      <c r="I43" s="69"/>
      <c r="J43" s="69"/>
    </row>
    <row r="44" spans="1:10" x14ac:dyDescent="0.2">
      <c r="A44" s="84" t="s">
        <v>797</v>
      </c>
      <c r="B44" s="72"/>
      <c r="C44" s="72"/>
      <c r="D44" s="72"/>
      <c r="E44" s="73"/>
      <c r="F44" s="73"/>
      <c r="G44" s="73"/>
      <c r="H44" s="73"/>
      <c r="I44" s="72"/>
      <c r="J44" s="72"/>
    </row>
    <row r="45" spans="1:10" ht="25.5" x14ac:dyDescent="0.2">
      <c r="A45" s="81" t="s">
        <v>798</v>
      </c>
      <c r="B45" s="72">
        <v>4</v>
      </c>
      <c r="C45" s="72">
        <v>4</v>
      </c>
      <c r="D45" s="72">
        <f>SUM(E45:J45)</f>
        <v>16</v>
      </c>
      <c r="E45" s="73">
        <v>4</v>
      </c>
      <c r="F45" s="73">
        <v>4</v>
      </c>
      <c r="G45" s="73"/>
      <c r="H45" s="73"/>
      <c r="I45" s="72">
        <v>4</v>
      </c>
      <c r="J45" s="72">
        <v>4</v>
      </c>
    </row>
    <row r="46" spans="1:10" x14ac:dyDescent="0.2">
      <c r="A46" s="60" t="s">
        <v>799</v>
      </c>
      <c r="B46" s="72">
        <v>2</v>
      </c>
      <c r="C46" s="72">
        <v>2</v>
      </c>
      <c r="D46" s="72">
        <f>SUM(E46:J46)</f>
        <v>8</v>
      </c>
      <c r="E46" s="73">
        <v>2</v>
      </c>
      <c r="F46" s="73">
        <v>2</v>
      </c>
      <c r="G46" s="73"/>
      <c r="H46" s="73"/>
      <c r="I46" s="72">
        <v>2</v>
      </c>
      <c r="J46" s="72">
        <v>2</v>
      </c>
    </row>
    <row r="47" spans="1:10" x14ac:dyDescent="0.2">
      <c r="A47" s="77" t="s">
        <v>514</v>
      </c>
      <c r="B47" s="69">
        <f>SUM(B45:B46)</f>
        <v>6</v>
      </c>
      <c r="C47" s="69">
        <f>SUM(C45:C46)</f>
        <v>6</v>
      </c>
      <c r="D47" s="69">
        <f>SUM(D45:D46)</f>
        <v>24</v>
      </c>
      <c r="E47" s="73"/>
      <c r="F47" s="73"/>
      <c r="G47" s="73"/>
      <c r="H47" s="73"/>
      <c r="I47" s="72"/>
      <c r="J47" s="72"/>
    </row>
    <row r="48" spans="1:10" ht="13.5" thickBot="1" x14ac:dyDescent="0.25">
      <c r="A48" s="82"/>
      <c r="B48" s="75"/>
      <c r="C48" s="75"/>
      <c r="D48" s="75"/>
      <c r="E48" s="76"/>
      <c r="F48" s="76"/>
      <c r="G48" s="76"/>
      <c r="H48" s="76"/>
      <c r="I48" s="75"/>
      <c r="J48" s="76"/>
    </row>
    <row r="49" spans="1:13" ht="26.25" customHeight="1" thickBot="1" x14ac:dyDescent="0.25">
      <c r="A49" s="71" t="s">
        <v>497</v>
      </c>
      <c r="B49" s="322" t="s">
        <v>800</v>
      </c>
      <c r="C49" s="323"/>
      <c r="D49" s="323"/>
      <c r="E49" s="323"/>
      <c r="F49" s="323"/>
      <c r="G49" s="323"/>
      <c r="H49" s="323"/>
      <c r="I49" s="323"/>
      <c r="J49" s="321"/>
    </row>
    <row r="50" spans="1:13" x14ac:dyDescent="0.2">
      <c r="A50" s="81"/>
      <c r="B50" s="70" t="s">
        <v>605</v>
      </c>
      <c r="C50" s="70" t="s">
        <v>606</v>
      </c>
      <c r="D50" s="70" t="s">
        <v>607</v>
      </c>
      <c r="E50" s="70" t="s">
        <v>801</v>
      </c>
      <c r="F50" s="70" t="s">
        <v>802</v>
      </c>
      <c r="G50" s="70" t="s">
        <v>803</v>
      </c>
    </row>
    <row r="51" spans="1:13" x14ac:dyDescent="0.2">
      <c r="A51" s="81"/>
      <c r="B51" s="72">
        <v>1</v>
      </c>
      <c r="C51" s="72">
        <v>25</v>
      </c>
      <c r="D51" s="72">
        <f>SUM(E51:H51)</f>
        <v>75</v>
      </c>
      <c r="E51" s="73">
        <v>25</v>
      </c>
      <c r="F51" s="73">
        <v>25</v>
      </c>
      <c r="G51" s="73">
        <v>25</v>
      </c>
      <c r="H51" s="73"/>
    </row>
    <row r="52" spans="1:13" ht="13.5" thickBot="1" x14ac:dyDescent="0.25">
      <c r="A52" s="82"/>
      <c r="B52" s="75"/>
      <c r="C52" s="75"/>
      <c r="D52" s="75"/>
      <c r="E52" s="76"/>
      <c r="F52" s="76"/>
      <c r="G52" s="76"/>
      <c r="H52" s="76"/>
      <c r="I52" s="75"/>
      <c r="J52" s="76"/>
    </row>
    <row r="53" spans="1:13" ht="27.75" customHeight="1" thickBot="1" x14ac:dyDescent="0.25">
      <c r="A53" s="71" t="s">
        <v>498</v>
      </c>
      <c r="B53" s="319"/>
      <c r="C53" s="320"/>
      <c r="D53" s="320"/>
      <c r="E53" s="320"/>
      <c r="F53" s="320"/>
      <c r="G53" s="320"/>
      <c r="H53" s="320"/>
      <c r="I53" s="320"/>
      <c r="J53" s="321"/>
    </row>
    <row r="54" spans="1:13" x14ac:dyDescent="0.2">
      <c r="A54" s="71"/>
      <c r="D54" s="60"/>
    </row>
    <row r="55" spans="1:13" x14ac:dyDescent="0.2">
      <c r="A55" s="71"/>
      <c r="B55" s="85"/>
      <c r="C55" s="85"/>
      <c r="D55" s="85"/>
      <c r="E55" s="85"/>
      <c r="F55" s="85"/>
      <c r="G55" s="85"/>
      <c r="H55" s="85"/>
      <c r="I55" s="85"/>
    </row>
    <row r="56" spans="1:13" x14ac:dyDescent="0.2">
      <c r="A56" s="71"/>
      <c r="B56" s="85"/>
      <c r="C56" s="85"/>
      <c r="D56" s="85"/>
      <c r="E56" s="85"/>
      <c r="F56" s="85"/>
      <c r="G56" s="85"/>
      <c r="H56" s="85"/>
      <c r="I56" s="85"/>
    </row>
    <row r="57" spans="1:13" ht="13.5" thickBot="1" x14ac:dyDescent="0.25">
      <c r="A57" s="74"/>
      <c r="B57" s="86"/>
      <c r="C57" s="86"/>
      <c r="D57" s="86"/>
      <c r="E57" s="86"/>
      <c r="F57" s="86"/>
      <c r="G57" s="86"/>
      <c r="H57" s="86"/>
      <c r="I57" s="86"/>
      <c r="J57" s="76"/>
      <c r="K57" s="76"/>
      <c r="L57" s="76"/>
      <c r="M57" s="76"/>
    </row>
    <row r="58" spans="1:13" ht="44.25" customHeight="1" thickBot="1" x14ac:dyDescent="0.25">
      <c r="A58" s="71" t="s">
        <v>499</v>
      </c>
      <c r="B58" s="319" t="s">
        <v>804</v>
      </c>
      <c r="C58" s="320"/>
      <c r="D58" s="320"/>
      <c r="E58" s="320"/>
      <c r="F58" s="320"/>
      <c r="G58" s="320"/>
      <c r="H58" s="320"/>
      <c r="I58" s="320"/>
      <c r="J58" s="325"/>
      <c r="K58" s="326"/>
      <c r="L58" s="326"/>
      <c r="M58" s="327"/>
    </row>
    <row r="59" spans="1:13" ht="51" x14ac:dyDescent="0.2">
      <c r="A59" s="71"/>
      <c r="B59" s="70" t="s">
        <v>605</v>
      </c>
      <c r="C59" s="70" t="s">
        <v>606</v>
      </c>
      <c r="D59" s="70" t="s">
        <v>607</v>
      </c>
      <c r="E59" s="70" t="s">
        <v>805</v>
      </c>
      <c r="F59" s="70" t="s">
        <v>806</v>
      </c>
      <c r="G59" s="70" t="s">
        <v>807</v>
      </c>
      <c r="H59" s="70" t="s">
        <v>808</v>
      </c>
      <c r="I59" s="70" t="s">
        <v>809</v>
      </c>
      <c r="J59" s="70" t="s">
        <v>810</v>
      </c>
      <c r="K59" s="70" t="s">
        <v>811</v>
      </c>
      <c r="L59" s="70" t="s">
        <v>812</v>
      </c>
      <c r="M59" s="70" t="s">
        <v>813</v>
      </c>
    </row>
    <row r="60" spans="1:13" x14ac:dyDescent="0.2">
      <c r="A60" s="71" t="s">
        <v>766</v>
      </c>
      <c r="B60" s="72">
        <v>1</v>
      </c>
      <c r="C60" s="72">
        <v>3</v>
      </c>
      <c r="D60" s="72">
        <f>SUM(E60:M60)</f>
        <v>12</v>
      </c>
      <c r="E60" s="72">
        <v>2</v>
      </c>
      <c r="F60" s="72">
        <v>2</v>
      </c>
      <c r="G60" s="72">
        <v>1</v>
      </c>
      <c r="H60" s="72">
        <v>1</v>
      </c>
      <c r="I60" s="72">
        <v>1</v>
      </c>
      <c r="J60" s="72">
        <v>2</v>
      </c>
      <c r="K60" s="72">
        <v>1</v>
      </c>
      <c r="L60" s="72">
        <v>1</v>
      </c>
      <c r="M60" s="72">
        <v>1</v>
      </c>
    </row>
    <row r="61" spans="1:13" x14ac:dyDescent="0.2">
      <c r="A61" s="71" t="s">
        <v>767</v>
      </c>
      <c r="B61" s="72">
        <v>1</v>
      </c>
      <c r="C61" s="72">
        <v>1</v>
      </c>
      <c r="D61" s="72">
        <f>SUM(E61:M61)</f>
        <v>4</v>
      </c>
      <c r="E61" s="72">
        <v>1</v>
      </c>
      <c r="F61" s="72">
        <v>1</v>
      </c>
      <c r="G61" s="72"/>
      <c r="H61" s="72">
        <v>1</v>
      </c>
      <c r="I61" s="72"/>
      <c r="J61" s="72"/>
      <c r="K61" s="72"/>
      <c r="L61" s="72"/>
      <c r="M61" s="72">
        <v>1</v>
      </c>
    </row>
    <row r="62" spans="1:13" x14ac:dyDescent="0.2">
      <c r="A62" s="71" t="s">
        <v>768</v>
      </c>
      <c r="B62" s="72">
        <v>1</v>
      </c>
      <c r="C62" s="72">
        <v>5</v>
      </c>
      <c r="D62" s="72">
        <f>SUM(E62:M62)</f>
        <v>11</v>
      </c>
      <c r="E62" s="72">
        <v>1</v>
      </c>
      <c r="F62" s="72">
        <v>1</v>
      </c>
      <c r="G62" s="72">
        <v>1</v>
      </c>
      <c r="H62" s="72">
        <v>2</v>
      </c>
      <c r="I62" s="72">
        <v>1</v>
      </c>
      <c r="J62" s="72">
        <v>2</v>
      </c>
      <c r="K62" s="72">
        <v>1</v>
      </c>
      <c r="L62" s="72">
        <v>1</v>
      </c>
      <c r="M62" s="72">
        <v>1</v>
      </c>
    </row>
    <row r="63" spans="1:13" ht="13.5" thickBot="1" x14ac:dyDescent="0.25">
      <c r="A63" s="74"/>
      <c r="B63" s="75"/>
      <c r="C63" s="75"/>
      <c r="D63" s="75"/>
      <c r="E63" s="76"/>
      <c r="F63" s="76"/>
      <c r="G63" s="76"/>
      <c r="H63" s="76"/>
      <c r="I63" s="75"/>
      <c r="J63" s="76"/>
      <c r="K63" s="76"/>
      <c r="L63" s="76"/>
      <c r="M63" s="76"/>
    </row>
    <row r="64" spans="1:13" ht="27" customHeight="1" thickBot="1" x14ac:dyDescent="0.25">
      <c r="A64" s="71" t="s">
        <v>500</v>
      </c>
      <c r="B64" s="322" t="s">
        <v>814</v>
      </c>
      <c r="C64" s="320"/>
      <c r="D64" s="320"/>
      <c r="E64" s="320"/>
      <c r="F64" s="320"/>
      <c r="G64" s="320"/>
      <c r="H64" s="320"/>
      <c r="I64" s="320"/>
      <c r="J64" s="321"/>
    </row>
    <row r="65" spans="1:10" x14ac:dyDescent="0.2">
      <c r="A65" s="71"/>
      <c r="B65" s="70" t="s">
        <v>605</v>
      </c>
      <c r="C65" s="70" t="s">
        <v>606</v>
      </c>
      <c r="D65" s="70" t="s">
        <v>607</v>
      </c>
      <c r="E65" s="70" t="s">
        <v>785</v>
      </c>
      <c r="F65" s="70" t="s">
        <v>815</v>
      </c>
      <c r="G65" s="70" t="s">
        <v>816</v>
      </c>
      <c r="H65" s="70" t="s">
        <v>817</v>
      </c>
    </row>
    <row r="66" spans="1:10" x14ac:dyDescent="0.2">
      <c r="A66" s="69" t="s">
        <v>818</v>
      </c>
      <c r="B66" s="72">
        <v>2</v>
      </c>
      <c r="C66" s="72">
        <v>2</v>
      </c>
      <c r="D66" s="72"/>
      <c r="E66" s="72">
        <v>2</v>
      </c>
      <c r="F66" s="72">
        <v>4</v>
      </c>
      <c r="G66" s="72">
        <v>4</v>
      </c>
      <c r="H66" s="72">
        <v>2</v>
      </c>
    </row>
    <row r="67" spans="1:10" x14ac:dyDescent="0.2">
      <c r="A67" s="69" t="s">
        <v>819</v>
      </c>
      <c r="B67" s="72">
        <v>3</v>
      </c>
      <c r="C67" s="72">
        <v>3</v>
      </c>
      <c r="D67" s="72"/>
      <c r="E67" s="72"/>
      <c r="F67" s="72"/>
      <c r="G67" s="72">
        <v>6</v>
      </c>
      <c r="H67" s="72"/>
    </row>
    <row r="68" spans="1:10" x14ac:dyDescent="0.2">
      <c r="A68" s="69" t="s">
        <v>820</v>
      </c>
      <c r="B68" s="72">
        <v>2</v>
      </c>
      <c r="C68" s="72">
        <v>2</v>
      </c>
      <c r="D68" s="72"/>
      <c r="E68" s="72"/>
      <c r="F68" s="72"/>
      <c r="G68" s="72"/>
      <c r="H68" s="72"/>
    </row>
    <row r="69" spans="1:10" x14ac:dyDescent="0.2">
      <c r="A69" s="80" t="s">
        <v>514</v>
      </c>
      <c r="B69" s="69">
        <f>SUM(B66:B68)</f>
        <v>7</v>
      </c>
      <c r="C69" s="69">
        <f>SUM(C66:C68)</f>
        <v>7</v>
      </c>
      <c r="D69" s="69">
        <f>SUM(E66:H68)</f>
        <v>18</v>
      </c>
      <c r="E69" s="72"/>
      <c r="F69" s="72"/>
      <c r="G69" s="72"/>
      <c r="H69" s="72"/>
    </row>
    <row r="70" spans="1:10" ht="13.5" thickBot="1" x14ac:dyDescent="0.25">
      <c r="A70" s="74"/>
      <c r="B70" s="75"/>
      <c r="C70" s="75"/>
      <c r="D70" s="75"/>
      <c r="E70" s="76"/>
      <c r="F70" s="76"/>
      <c r="G70" s="76"/>
      <c r="H70" s="76"/>
      <c r="I70" s="75"/>
      <c r="J70" s="76"/>
    </row>
    <row r="71" spans="1:10" ht="13.5" thickBot="1" x14ac:dyDescent="0.25">
      <c r="A71" s="71" t="s">
        <v>502</v>
      </c>
      <c r="B71" s="319" t="s">
        <v>821</v>
      </c>
      <c r="C71" s="320"/>
      <c r="D71" s="320"/>
      <c r="E71" s="320"/>
      <c r="F71" s="320"/>
      <c r="G71" s="320"/>
      <c r="H71" s="320"/>
      <c r="I71" s="320"/>
      <c r="J71" s="321"/>
    </row>
    <row r="72" spans="1:10" ht="25.5" x14ac:dyDescent="0.2">
      <c r="A72" s="71"/>
      <c r="B72" s="70" t="s">
        <v>605</v>
      </c>
      <c r="C72" s="70" t="s">
        <v>606</v>
      </c>
      <c r="D72" s="70" t="s">
        <v>607</v>
      </c>
      <c r="E72" s="70" t="s">
        <v>822</v>
      </c>
    </row>
    <row r="73" spans="1:10" x14ac:dyDescent="0.2">
      <c r="A73" s="71"/>
      <c r="B73" s="72">
        <v>3</v>
      </c>
      <c r="C73" s="72">
        <v>3</v>
      </c>
      <c r="D73" s="72">
        <f>SUM(E73:J73)</f>
        <v>3</v>
      </c>
      <c r="E73" s="73">
        <v>3</v>
      </c>
    </row>
    <row r="74" spans="1:10" ht="13.5" thickBot="1" x14ac:dyDescent="0.25">
      <c r="A74" s="74"/>
      <c r="B74" s="75"/>
      <c r="C74" s="75"/>
      <c r="D74" s="75"/>
      <c r="E74" s="76"/>
      <c r="F74" s="76"/>
      <c r="G74" s="76"/>
      <c r="H74" s="76"/>
      <c r="I74" s="75"/>
      <c r="J74" s="76"/>
    </row>
    <row r="75" spans="1:10" ht="27" customHeight="1" thickBot="1" x14ac:dyDescent="0.25">
      <c r="A75" s="71" t="s">
        <v>503</v>
      </c>
      <c r="B75" s="322" t="s">
        <v>823</v>
      </c>
      <c r="C75" s="323"/>
      <c r="D75" s="323"/>
      <c r="E75" s="323"/>
      <c r="F75" s="323"/>
      <c r="G75" s="323"/>
      <c r="H75" s="323"/>
      <c r="I75" s="323"/>
      <c r="J75" s="321"/>
    </row>
    <row r="76" spans="1:10" x14ac:dyDescent="0.2">
      <c r="A76" s="71"/>
      <c r="B76" s="70" t="s">
        <v>605</v>
      </c>
      <c r="C76" s="70" t="s">
        <v>606</v>
      </c>
      <c r="D76" s="70" t="s">
        <v>607</v>
      </c>
      <c r="E76" s="70" t="s">
        <v>824</v>
      </c>
      <c r="F76" s="70" t="s">
        <v>825</v>
      </c>
      <c r="G76" s="70" t="s">
        <v>816</v>
      </c>
    </row>
    <row r="77" spans="1:10" x14ac:dyDescent="0.2">
      <c r="A77" s="80" t="s">
        <v>766</v>
      </c>
      <c r="B77" s="72">
        <v>3</v>
      </c>
      <c r="C77" s="72">
        <v>3</v>
      </c>
      <c r="D77" s="72">
        <f>SUM(E77:G77)</f>
        <v>4</v>
      </c>
      <c r="E77" s="73">
        <v>1</v>
      </c>
      <c r="F77" s="73">
        <v>1</v>
      </c>
      <c r="G77" s="73">
        <v>2</v>
      </c>
    </row>
    <row r="78" spans="1:10" x14ac:dyDescent="0.2">
      <c r="A78" s="80" t="s">
        <v>767</v>
      </c>
      <c r="B78" s="72">
        <v>11</v>
      </c>
      <c r="C78" s="72">
        <v>11</v>
      </c>
      <c r="D78" s="72">
        <f>SUM(E78:G78)</f>
        <v>12</v>
      </c>
      <c r="E78" s="73">
        <v>1</v>
      </c>
      <c r="F78" s="73">
        <v>1</v>
      </c>
      <c r="G78" s="73">
        <v>10</v>
      </c>
    </row>
    <row r="79" spans="1:10" ht="13.5" thickBot="1" x14ac:dyDescent="0.25">
      <c r="A79" s="74"/>
      <c r="B79" s="75"/>
      <c r="C79" s="75"/>
      <c r="D79" s="75"/>
      <c r="E79" s="76"/>
      <c r="F79" s="76"/>
      <c r="G79" s="76"/>
      <c r="H79" s="76"/>
      <c r="I79" s="75"/>
      <c r="J79" s="76"/>
    </row>
    <row r="80" spans="1:10" ht="13.5" thickBot="1" x14ac:dyDescent="0.25">
      <c r="A80" s="71" t="s">
        <v>505</v>
      </c>
      <c r="B80" s="319" t="s">
        <v>826</v>
      </c>
      <c r="C80" s="320"/>
      <c r="D80" s="320"/>
      <c r="E80" s="320"/>
      <c r="F80" s="320"/>
      <c r="G80" s="320"/>
      <c r="H80" s="320"/>
      <c r="I80" s="320"/>
      <c r="J80" s="321"/>
    </row>
    <row r="81" spans="1:10" x14ac:dyDescent="0.2">
      <c r="A81" s="71"/>
      <c r="B81" s="70" t="s">
        <v>605</v>
      </c>
      <c r="C81" s="70" t="s">
        <v>606</v>
      </c>
      <c r="D81" s="70" t="s">
        <v>607</v>
      </c>
      <c r="E81" s="70" t="s">
        <v>827</v>
      </c>
      <c r="F81" s="70" t="s">
        <v>828</v>
      </c>
    </row>
    <row r="82" spans="1:10" x14ac:dyDescent="0.2">
      <c r="A82" s="71"/>
      <c r="B82" s="72">
        <v>1</v>
      </c>
      <c r="C82" s="72">
        <v>5</v>
      </c>
      <c r="D82" s="72">
        <f>SUM(E82:F82)</f>
        <v>6</v>
      </c>
      <c r="E82" s="73">
        <v>1</v>
      </c>
      <c r="F82" s="73">
        <v>5</v>
      </c>
    </row>
    <row r="83" spans="1:10" ht="13.5" thickBot="1" x14ac:dyDescent="0.25">
      <c r="A83" s="74"/>
      <c r="B83" s="75"/>
      <c r="C83" s="75"/>
      <c r="D83" s="75"/>
      <c r="E83" s="76"/>
      <c r="F83" s="76"/>
      <c r="G83" s="76"/>
      <c r="H83" s="76"/>
      <c r="I83" s="75"/>
      <c r="J83" s="76"/>
    </row>
    <row r="84" spans="1:10" ht="13.5" thickBot="1" x14ac:dyDescent="0.25">
      <c r="A84" s="71" t="s">
        <v>506</v>
      </c>
      <c r="B84" s="322" t="s">
        <v>829</v>
      </c>
      <c r="C84" s="320"/>
      <c r="D84" s="320"/>
      <c r="E84" s="320"/>
      <c r="F84" s="320"/>
      <c r="G84" s="320"/>
      <c r="H84" s="320"/>
      <c r="I84" s="320"/>
      <c r="J84" s="321"/>
    </row>
    <row r="85" spans="1:10" x14ac:dyDescent="0.2">
      <c r="A85" s="71"/>
      <c r="B85" s="70" t="s">
        <v>605</v>
      </c>
      <c r="C85" s="70" t="s">
        <v>606</v>
      </c>
      <c r="D85" s="70" t="s">
        <v>607</v>
      </c>
      <c r="E85" s="70" t="s">
        <v>786</v>
      </c>
      <c r="F85" s="70" t="s">
        <v>830</v>
      </c>
    </row>
    <row r="86" spans="1:10" ht="13.5" thickBot="1" x14ac:dyDescent="0.25">
      <c r="A86" s="71"/>
      <c r="B86" s="72">
        <v>1</v>
      </c>
      <c r="C86" s="72">
        <v>3</v>
      </c>
      <c r="D86" s="72">
        <f>SUM(E86:F86)</f>
        <v>6</v>
      </c>
      <c r="E86" s="73">
        <v>3</v>
      </c>
      <c r="F86" s="73">
        <v>3</v>
      </c>
    </row>
    <row r="87" spans="1:10" ht="13.5" thickBot="1" x14ac:dyDescent="0.25">
      <c r="A87" s="71"/>
      <c r="B87" s="322" t="s">
        <v>831</v>
      </c>
      <c r="C87" s="320"/>
      <c r="D87" s="320"/>
      <c r="E87" s="320"/>
      <c r="F87" s="320"/>
      <c r="G87" s="320"/>
      <c r="H87" s="320"/>
      <c r="I87" s="320"/>
      <c r="J87" s="321"/>
    </row>
    <row r="88" spans="1:10" x14ac:dyDescent="0.2">
      <c r="A88" s="71"/>
      <c r="B88" s="70" t="s">
        <v>605</v>
      </c>
      <c r="C88" s="70" t="s">
        <v>606</v>
      </c>
      <c r="D88" s="70" t="s">
        <v>607</v>
      </c>
      <c r="E88" s="70" t="s">
        <v>832</v>
      </c>
      <c r="F88" s="70"/>
    </row>
    <row r="89" spans="1:10" x14ac:dyDescent="0.2">
      <c r="A89" s="71"/>
      <c r="B89" s="72">
        <v>2</v>
      </c>
      <c r="C89" s="72">
        <v>1</v>
      </c>
      <c r="D89" s="72">
        <f>SUM(E89:F89)</f>
        <v>1</v>
      </c>
      <c r="E89" s="73">
        <v>1</v>
      </c>
      <c r="F89" s="73"/>
    </row>
    <row r="90" spans="1:10" ht="13.5" thickBot="1" x14ac:dyDescent="0.25">
      <c r="A90" s="74"/>
      <c r="B90" s="75"/>
      <c r="C90" s="75"/>
      <c r="D90" s="75"/>
      <c r="E90" s="76"/>
      <c r="F90" s="76"/>
      <c r="G90" s="76"/>
      <c r="H90" s="76"/>
      <c r="I90" s="75"/>
      <c r="J90" s="76"/>
    </row>
    <row r="91" spans="1:10" ht="29.25" customHeight="1" thickBot="1" x14ac:dyDescent="0.25">
      <c r="A91" s="71" t="s">
        <v>507</v>
      </c>
      <c r="B91" s="322" t="s">
        <v>833</v>
      </c>
      <c r="C91" s="323"/>
      <c r="D91" s="323"/>
      <c r="E91" s="323"/>
      <c r="F91" s="323"/>
      <c r="G91" s="323"/>
      <c r="H91" s="323"/>
      <c r="I91" s="323"/>
      <c r="J91" s="321"/>
    </row>
    <row r="92" spans="1:10" ht="29.25" customHeight="1" thickBot="1" x14ac:dyDescent="0.25">
      <c r="A92" s="71"/>
      <c r="B92" s="322" t="s">
        <v>834</v>
      </c>
      <c r="C92" s="323"/>
      <c r="D92" s="323"/>
      <c r="E92" s="323"/>
      <c r="F92" s="323"/>
      <c r="G92" s="323"/>
      <c r="H92" s="323"/>
      <c r="I92" s="323"/>
      <c r="J92" s="321"/>
    </row>
    <row r="93" spans="1:10" x14ac:dyDescent="0.2">
      <c r="A93" s="71"/>
      <c r="B93" s="70" t="s">
        <v>605</v>
      </c>
      <c r="C93" s="70" t="s">
        <v>606</v>
      </c>
      <c r="D93" s="70" t="s">
        <v>607</v>
      </c>
    </row>
    <row r="94" spans="1:10" x14ac:dyDescent="0.2">
      <c r="A94" s="80" t="s">
        <v>766</v>
      </c>
      <c r="B94" s="72">
        <v>8</v>
      </c>
      <c r="C94" s="72">
        <v>8</v>
      </c>
      <c r="D94" s="72">
        <v>12</v>
      </c>
      <c r="E94" s="324" t="s">
        <v>835</v>
      </c>
      <c r="F94" s="324"/>
      <c r="G94" s="324"/>
      <c r="H94" s="324"/>
      <c r="I94" s="324"/>
      <c r="J94" s="324"/>
    </row>
    <row r="95" spans="1:10" x14ac:dyDescent="0.2">
      <c r="A95" s="80" t="s">
        <v>767</v>
      </c>
      <c r="B95" s="72">
        <v>6</v>
      </c>
      <c r="C95" s="72">
        <v>6</v>
      </c>
      <c r="D95" s="72">
        <v>8</v>
      </c>
      <c r="E95" s="324" t="s">
        <v>836</v>
      </c>
      <c r="F95" s="324"/>
      <c r="G95" s="324"/>
      <c r="H95" s="324"/>
      <c r="I95" s="324"/>
      <c r="J95" s="324"/>
    </row>
    <row r="96" spans="1:10" ht="13.5" thickBot="1" x14ac:dyDescent="0.25">
      <c r="A96" s="74"/>
      <c r="B96" s="75"/>
      <c r="C96" s="75"/>
      <c r="D96" s="75"/>
      <c r="E96" s="76"/>
      <c r="F96" s="76"/>
      <c r="G96" s="76"/>
      <c r="H96" s="76"/>
      <c r="I96" s="75"/>
      <c r="J96" s="76"/>
    </row>
    <row r="97" spans="1:10" ht="38.25" customHeight="1" thickBot="1" x14ac:dyDescent="0.25">
      <c r="A97" s="71" t="s">
        <v>508</v>
      </c>
      <c r="B97" s="322" t="s">
        <v>837</v>
      </c>
      <c r="C97" s="320"/>
      <c r="D97" s="320"/>
      <c r="E97" s="320"/>
      <c r="F97" s="320"/>
      <c r="G97" s="320"/>
      <c r="H97" s="320"/>
      <c r="I97" s="320"/>
      <c r="J97" s="321"/>
    </row>
    <row r="98" spans="1:10" x14ac:dyDescent="0.2">
      <c r="A98" s="71"/>
      <c r="B98" s="70" t="s">
        <v>605</v>
      </c>
      <c r="C98" s="70" t="s">
        <v>606</v>
      </c>
      <c r="D98" s="70" t="s">
        <v>607</v>
      </c>
      <c r="E98" s="70" t="s">
        <v>785</v>
      </c>
      <c r="F98" s="70" t="s">
        <v>838</v>
      </c>
      <c r="G98" s="70" t="s">
        <v>839</v>
      </c>
      <c r="H98" s="70" t="s">
        <v>786</v>
      </c>
    </row>
    <row r="99" spans="1:10" x14ac:dyDescent="0.2">
      <c r="A99" s="77" t="s">
        <v>775</v>
      </c>
      <c r="B99" s="73">
        <v>1</v>
      </c>
      <c r="C99" s="73"/>
      <c r="D99" s="73"/>
      <c r="E99" s="73"/>
      <c r="F99" s="70"/>
      <c r="G99" s="70"/>
      <c r="H99" s="70"/>
    </row>
    <row r="100" spans="1:10" x14ac:dyDescent="0.2">
      <c r="A100" s="78" t="s">
        <v>776</v>
      </c>
      <c r="B100" s="72"/>
      <c r="C100" s="72">
        <v>1</v>
      </c>
      <c r="D100" s="60"/>
      <c r="E100" s="73"/>
      <c r="F100" s="73">
        <v>1</v>
      </c>
      <c r="G100" s="73">
        <v>1</v>
      </c>
      <c r="H100" s="73">
        <v>1</v>
      </c>
    </row>
    <row r="101" spans="1:10" x14ac:dyDescent="0.2">
      <c r="A101" s="78" t="s">
        <v>777</v>
      </c>
      <c r="B101" s="72"/>
      <c r="C101" s="72">
        <v>1</v>
      </c>
      <c r="D101" s="60"/>
      <c r="E101" s="73"/>
      <c r="F101" s="73">
        <v>1</v>
      </c>
      <c r="G101" s="73">
        <v>1</v>
      </c>
      <c r="H101" s="73">
        <v>1</v>
      </c>
    </row>
    <row r="102" spans="1:10" x14ac:dyDescent="0.2">
      <c r="A102" s="78" t="s">
        <v>778</v>
      </c>
      <c r="B102" s="72"/>
      <c r="C102" s="72">
        <v>1</v>
      </c>
      <c r="D102" s="60"/>
      <c r="E102" s="73"/>
      <c r="F102" s="73">
        <v>1</v>
      </c>
      <c r="G102" s="73">
        <v>1</v>
      </c>
      <c r="H102" s="73">
        <v>1</v>
      </c>
    </row>
    <row r="103" spans="1:10" x14ac:dyDescent="0.2">
      <c r="A103" s="78" t="s">
        <v>779</v>
      </c>
      <c r="B103" s="72"/>
      <c r="C103" s="72"/>
      <c r="D103" s="60"/>
      <c r="E103" s="73"/>
      <c r="F103" s="73"/>
      <c r="G103" s="73"/>
      <c r="H103" s="73"/>
    </row>
    <row r="104" spans="1:10" x14ac:dyDescent="0.2">
      <c r="A104" s="78" t="s">
        <v>780</v>
      </c>
      <c r="B104" s="72"/>
      <c r="C104" s="72"/>
      <c r="D104" s="60"/>
      <c r="E104" s="73"/>
      <c r="F104" s="73"/>
      <c r="G104" s="73"/>
      <c r="H104" s="73"/>
    </row>
    <row r="105" spans="1:10" x14ac:dyDescent="0.2">
      <c r="A105" s="79" t="s">
        <v>781</v>
      </c>
      <c r="B105" s="72">
        <v>1</v>
      </c>
      <c r="C105" s="72">
        <v>1</v>
      </c>
      <c r="D105" s="60"/>
      <c r="E105" s="73">
        <v>2</v>
      </c>
      <c r="F105" s="73">
        <v>2</v>
      </c>
      <c r="G105" s="73">
        <v>2</v>
      </c>
      <c r="H105" s="73">
        <v>2</v>
      </c>
    </row>
    <row r="106" spans="1:10" x14ac:dyDescent="0.2">
      <c r="A106" s="77" t="s">
        <v>782</v>
      </c>
      <c r="B106" s="73">
        <v>1</v>
      </c>
      <c r="C106" s="73"/>
      <c r="D106" s="73"/>
      <c r="E106" s="73"/>
    </row>
    <row r="107" spans="1:10" x14ac:dyDescent="0.2">
      <c r="A107" s="77" t="s">
        <v>783</v>
      </c>
      <c r="B107" s="73">
        <v>1</v>
      </c>
      <c r="C107" s="73">
        <v>1</v>
      </c>
      <c r="D107" s="73"/>
      <c r="E107" s="73"/>
    </row>
    <row r="108" spans="1:10" x14ac:dyDescent="0.2">
      <c r="A108" s="80" t="s">
        <v>514</v>
      </c>
      <c r="B108" s="70">
        <f>SUM(B99:B107)</f>
        <v>4</v>
      </c>
      <c r="C108" s="70">
        <f>SUM(C99:C107)</f>
        <v>5</v>
      </c>
      <c r="D108" s="70">
        <f>SUM(E99:H107)</f>
        <v>17</v>
      </c>
      <c r="E108" s="73"/>
    </row>
    <row r="109" spans="1:10" ht="13.5" thickBot="1" x14ac:dyDescent="0.25">
      <c r="A109" s="74"/>
      <c r="B109" s="75"/>
      <c r="C109" s="75"/>
      <c r="D109" s="75"/>
      <c r="E109" s="76"/>
      <c r="F109" s="76"/>
      <c r="G109" s="76"/>
      <c r="H109" s="76"/>
      <c r="I109" s="75"/>
      <c r="J109" s="76"/>
    </row>
    <row r="110" spans="1:10" ht="26.25" thickBot="1" x14ac:dyDescent="0.25">
      <c r="A110" s="71" t="s">
        <v>509</v>
      </c>
      <c r="B110" s="322" t="s">
        <v>840</v>
      </c>
      <c r="C110" s="320"/>
      <c r="D110" s="320"/>
      <c r="E110" s="320"/>
      <c r="F110" s="320"/>
      <c r="G110" s="320"/>
      <c r="H110" s="320"/>
      <c r="I110" s="320"/>
      <c r="J110" s="321"/>
    </row>
    <row r="111" spans="1:10" x14ac:dyDescent="0.2">
      <c r="A111" s="71"/>
      <c r="B111" s="70" t="s">
        <v>605</v>
      </c>
      <c r="C111" s="70" t="s">
        <v>606</v>
      </c>
      <c r="D111" s="70" t="s">
        <v>607</v>
      </c>
      <c r="E111" s="70" t="s">
        <v>841</v>
      </c>
      <c r="F111" s="70" t="s">
        <v>842</v>
      </c>
    </row>
    <row r="112" spans="1:10" x14ac:dyDescent="0.2">
      <c r="A112" s="80" t="s">
        <v>843</v>
      </c>
      <c r="B112" s="72">
        <v>2</v>
      </c>
      <c r="C112" s="72">
        <v>1</v>
      </c>
      <c r="D112" s="72">
        <f>SUM(E112:F112)</f>
        <v>3</v>
      </c>
      <c r="E112" s="73">
        <v>1</v>
      </c>
      <c r="F112" s="73">
        <v>2</v>
      </c>
    </row>
    <row r="113" spans="1:10" x14ac:dyDescent="0.2">
      <c r="A113" s="80" t="s">
        <v>844</v>
      </c>
      <c r="B113" s="72">
        <v>2</v>
      </c>
      <c r="C113" s="72">
        <v>2</v>
      </c>
      <c r="D113" s="72">
        <f>SUM(E113:F113)</f>
        <v>6</v>
      </c>
      <c r="E113" s="73">
        <v>2</v>
      </c>
      <c r="F113" s="73">
        <v>4</v>
      </c>
    </row>
    <row r="114" spans="1:10" ht="13.5" thickBot="1" x14ac:dyDescent="0.25">
      <c r="A114" s="74"/>
      <c r="B114" s="75"/>
      <c r="C114" s="75"/>
      <c r="D114" s="75"/>
      <c r="E114" s="76"/>
      <c r="F114" s="76"/>
      <c r="G114" s="76"/>
      <c r="H114" s="76"/>
      <c r="I114" s="75"/>
      <c r="J114" s="76"/>
    </row>
    <row r="115" spans="1:10" ht="26.25" thickBot="1" x14ac:dyDescent="0.25">
      <c r="A115" s="71" t="s">
        <v>510</v>
      </c>
      <c r="B115" s="322" t="s">
        <v>845</v>
      </c>
      <c r="C115" s="320"/>
      <c r="D115" s="320"/>
      <c r="E115" s="320"/>
      <c r="F115" s="320"/>
      <c r="G115" s="320"/>
      <c r="H115" s="320"/>
      <c r="I115" s="320"/>
      <c r="J115" s="321"/>
    </row>
    <row r="116" spans="1:10" x14ac:dyDescent="0.2">
      <c r="A116" s="71"/>
      <c r="B116" s="70" t="s">
        <v>605</v>
      </c>
      <c r="C116" s="70" t="s">
        <v>606</v>
      </c>
      <c r="D116" s="70" t="s">
        <v>607</v>
      </c>
      <c r="E116" s="70" t="s">
        <v>841</v>
      </c>
      <c r="F116" s="70" t="s">
        <v>846</v>
      </c>
      <c r="G116" s="70" t="s">
        <v>842</v>
      </c>
    </row>
    <row r="117" spans="1:10" x14ac:dyDescent="0.2">
      <c r="A117" s="71"/>
      <c r="B117" s="72">
        <v>3</v>
      </c>
      <c r="C117" s="72">
        <v>2</v>
      </c>
      <c r="D117" s="72">
        <f>SUM(E117:G117)</f>
        <v>9</v>
      </c>
      <c r="E117" s="73">
        <v>2</v>
      </c>
      <c r="F117" s="73">
        <v>4</v>
      </c>
      <c r="G117" s="73">
        <v>3</v>
      </c>
    </row>
    <row r="118" spans="1:10" ht="13.5" thickBot="1" x14ac:dyDescent="0.25">
      <c r="A118" s="74"/>
      <c r="B118" s="75"/>
      <c r="C118" s="75"/>
      <c r="D118" s="75"/>
      <c r="E118" s="76"/>
      <c r="F118" s="76"/>
      <c r="G118" s="76"/>
      <c r="H118" s="76"/>
      <c r="I118" s="75"/>
      <c r="J118" s="76"/>
    </row>
    <row r="119" spans="1:10" ht="26.25" thickBot="1" x14ac:dyDescent="0.25">
      <c r="A119" s="71" t="s">
        <v>511</v>
      </c>
      <c r="B119" s="322" t="s">
        <v>847</v>
      </c>
      <c r="C119" s="320"/>
      <c r="D119" s="320"/>
      <c r="E119" s="320"/>
      <c r="F119" s="320"/>
      <c r="G119" s="320"/>
      <c r="H119" s="320"/>
      <c r="I119" s="320"/>
      <c r="J119" s="321"/>
    </row>
    <row r="120" spans="1:10" ht="25.5" x14ac:dyDescent="0.2">
      <c r="B120" s="70" t="s">
        <v>605</v>
      </c>
      <c r="C120" s="70" t="s">
        <v>606</v>
      </c>
      <c r="D120" s="70" t="s">
        <v>607</v>
      </c>
      <c r="E120" s="70" t="s">
        <v>786</v>
      </c>
      <c r="F120" s="70" t="s">
        <v>848</v>
      </c>
      <c r="G120" s="70" t="s">
        <v>849</v>
      </c>
      <c r="H120" s="70" t="s">
        <v>850</v>
      </c>
      <c r="I120" s="70" t="s">
        <v>851</v>
      </c>
      <c r="J120" s="87" t="s">
        <v>832</v>
      </c>
    </row>
    <row r="121" spans="1:10" ht="13.5" thickBot="1" x14ac:dyDescent="0.25">
      <c r="A121" s="77"/>
      <c r="B121" s="72">
        <v>2</v>
      </c>
      <c r="C121" s="72">
        <v>2</v>
      </c>
      <c r="D121" s="72">
        <f>SUM(E121:J121)</f>
        <v>12</v>
      </c>
      <c r="E121" s="73">
        <v>2</v>
      </c>
      <c r="F121" s="73">
        <v>2</v>
      </c>
      <c r="G121" s="73">
        <v>2</v>
      </c>
      <c r="H121" s="73">
        <v>2</v>
      </c>
      <c r="I121" s="72">
        <v>2</v>
      </c>
      <c r="J121" s="72">
        <v>2</v>
      </c>
    </row>
    <row r="122" spans="1:10" ht="26.25" thickBot="1" x14ac:dyDescent="0.25">
      <c r="A122" s="71" t="s">
        <v>511</v>
      </c>
      <c r="B122" s="322" t="s">
        <v>852</v>
      </c>
      <c r="C122" s="320"/>
      <c r="D122" s="320"/>
      <c r="E122" s="320"/>
      <c r="F122" s="320"/>
      <c r="G122" s="320"/>
      <c r="H122" s="320"/>
      <c r="I122" s="320"/>
      <c r="J122" s="321"/>
    </row>
    <row r="123" spans="1:10" x14ac:dyDescent="0.2">
      <c r="A123" s="77"/>
      <c r="B123" s="70" t="s">
        <v>605</v>
      </c>
      <c r="C123" s="70" t="s">
        <v>606</v>
      </c>
      <c r="D123" s="70" t="s">
        <v>607</v>
      </c>
      <c r="E123" s="70" t="s">
        <v>853</v>
      </c>
      <c r="F123" s="70" t="s">
        <v>842</v>
      </c>
      <c r="G123" s="70"/>
      <c r="H123" s="73"/>
      <c r="I123" s="72"/>
      <c r="J123" s="72"/>
    </row>
    <row r="124" spans="1:10" ht="13.5" thickBot="1" x14ac:dyDescent="0.25">
      <c r="A124" s="77"/>
      <c r="B124" s="72">
        <v>1</v>
      </c>
      <c r="C124" s="72">
        <v>1</v>
      </c>
      <c r="D124" s="72">
        <f>SUM(E124:J124)</f>
        <v>2</v>
      </c>
      <c r="E124" s="73">
        <v>1</v>
      </c>
      <c r="F124" s="73">
        <v>1</v>
      </c>
      <c r="G124" s="73"/>
      <c r="H124" s="73"/>
      <c r="I124" s="72"/>
      <c r="J124" s="72"/>
    </row>
    <row r="125" spans="1:10" ht="26.25" thickBot="1" x14ac:dyDescent="0.25">
      <c r="A125" s="71" t="s">
        <v>511</v>
      </c>
      <c r="B125" s="322" t="s">
        <v>854</v>
      </c>
      <c r="C125" s="320"/>
      <c r="D125" s="320"/>
      <c r="E125" s="320"/>
      <c r="F125" s="320"/>
      <c r="G125" s="320"/>
      <c r="H125" s="320"/>
      <c r="I125" s="320"/>
      <c r="J125" s="321"/>
    </row>
    <row r="126" spans="1:10" x14ac:dyDescent="0.2">
      <c r="A126" s="77"/>
      <c r="B126" s="70" t="s">
        <v>605</v>
      </c>
      <c r="C126" s="70" t="s">
        <v>606</v>
      </c>
      <c r="D126" s="70" t="s">
        <v>607</v>
      </c>
      <c r="E126" s="70" t="s">
        <v>786</v>
      </c>
      <c r="F126" s="70" t="s">
        <v>855</v>
      </c>
      <c r="G126" s="70" t="s">
        <v>856</v>
      </c>
      <c r="H126" s="70" t="s">
        <v>857</v>
      </c>
      <c r="I126" s="70" t="s">
        <v>832</v>
      </c>
      <c r="J126" s="70"/>
    </row>
    <row r="127" spans="1:10" ht="13.5" thickBot="1" x14ac:dyDescent="0.25">
      <c r="A127" s="77"/>
      <c r="B127" s="72">
        <v>2</v>
      </c>
      <c r="C127" s="72">
        <v>2</v>
      </c>
      <c r="D127" s="72">
        <f>SUM(E127:J127)</f>
        <v>14</v>
      </c>
      <c r="E127" s="73">
        <v>2</v>
      </c>
      <c r="F127" s="73">
        <v>2</v>
      </c>
      <c r="G127" s="73">
        <v>6</v>
      </c>
      <c r="H127" s="73">
        <v>2</v>
      </c>
      <c r="I127" s="72">
        <v>2</v>
      </c>
      <c r="J127" s="72"/>
    </row>
    <row r="128" spans="1:10" ht="26.25" thickBot="1" x14ac:dyDescent="0.25">
      <c r="A128" s="71" t="s">
        <v>511</v>
      </c>
      <c r="B128" s="322" t="s">
        <v>858</v>
      </c>
      <c r="C128" s="320"/>
      <c r="D128" s="320"/>
      <c r="E128" s="320"/>
      <c r="F128" s="320"/>
      <c r="G128" s="320"/>
      <c r="H128" s="320"/>
      <c r="I128" s="320"/>
      <c r="J128" s="321"/>
    </row>
    <row r="129" spans="1:10" x14ac:dyDescent="0.2">
      <c r="B129" s="70" t="s">
        <v>605</v>
      </c>
      <c r="C129" s="70" t="s">
        <v>606</v>
      </c>
      <c r="D129" s="70" t="s">
        <v>607</v>
      </c>
      <c r="E129" s="70" t="s">
        <v>859</v>
      </c>
      <c r="F129" s="70" t="s">
        <v>860</v>
      </c>
      <c r="G129" s="70" t="s">
        <v>861</v>
      </c>
      <c r="H129" s="70"/>
      <c r="I129" s="70"/>
      <c r="J129" s="70"/>
    </row>
    <row r="130" spans="1:10" ht="13.5" thickBot="1" x14ac:dyDescent="0.25">
      <c r="B130" s="72">
        <v>1</v>
      </c>
      <c r="C130" s="72">
        <v>4</v>
      </c>
      <c r="D130" s="72">
        <f>SUM(E130:G130)</f>
        <v>6</v>
      </c>
      <c r="E130" s="72">
        <v>4</v>
      </c>
      <c r="F130" s="72">
        <v>1</v>
      </c>
      <c r="G130" s="72">
        <v>1</v>
      </c>
      <c r="H130" s="72"/>
      <c r="I130" s="72"/>
      <c r="J130" s="72"/>
    </row>
    <row r="131" spans="1:10" ht="26.25" thickBot="1" x14ac:dyDescent="0.25">
      <c r="A131" s="71" t="s">
        <v>511</v>
      </c>
      <c r="B131" s="322" t="s">
        <v>862</v>
      </c>
      <c r="C131" s="320"/>
      <c r="D131" s="320"/>
      <c r="E131" s="320"/>
      <c r="F131" s="320"/>
      <c r="G131" s="320"/>
      <c r="H131" s="320"/>
      <c r="I131" s="320"/>
      <c r="J131" s="321"/>
    </row>
    <row r="132" spans="1:10" x14ac:dyDescent="0.2">
      <c r="B132" s="70" t="s">
        <v>605</v>
      </c>
      <c r="C132" s="70" t="s">
        <v>606</v>
      </c>
      <c r="D132" s="70" t="s">
        <v>607</v>
      </c>
      <c r="E132" s="70" t="s">
        <v>859</v>
      </c>
      <c r="F132" s="70" t="s">
        <v>860</v>
      </c>
      <c r="G132" s="70" t="s">
        <v>863</v>
      </c>
      <c r="H132" s="70" t="s">
        <v>864</v>
      </c>
      <c r="I132" s="70" t="s">
        <v>865</v>
      </c>
      <c r="J132" s="70" t="s">
        <v>866</v>
      </c>
    </row>
    <row r="133" spans="1:10" x14ac:dyDescent="0.2">
      <c r="B133" s="72">
        <v>1</v>
      </c>
      <c r="C133" s="72">
        <v>3</v>
      </c>
      <c r="D133" s="72">
        <f>SUM(E133:J133)</f>
        <v>8</v>
      </c>
      <c r="E133" s="72">
        <v>3</v>
      </c>
      <c r="F133" s="72">
        <v>1</v>
      </c>
      <c r="G133" s="72">
        <v>1</v>
      </c>
      <c r="H133" s="72">
        <v>1</v>
      </c>
      <c r="I133" s="72">
        <v>1</v>
      </c>
      <c r="J133" s="72">
        <v>1</v>
      </c>
    </row>
    <row r="134" spans="1:10" ht="13.5" customHeight="1" x14ac:dyDescent="0.2">
      <c r="A134" s="88"/>
      <c r="B134" s="75"/>
      <c r="C134" s="89"/>
      <c r="D134" s="75"/>
      <c r="E134" s="90"/>
      <c r="F134" s="90"/>
      <c r="G134" s="90"/>
      <c r="H134" s="91"/>
      <c r="I134" s="92"/>
      <c r="J134" s="75"/>
    </row>
    <row r="135" spans="1:10" x14ac:dyDescent="0.2">
      <c r="D135" s="60"/>
    </row>
    <row r="136" spans="1:10" x14ac:dyDescent="0.2">
      <c r="D136" s="60"/>
    </row>
    <row r="137" spans="1:10" x14ac:dyDescent="0.2">
      <c r="D137" s="60"/>
    </row>
    <row r="139" spans="1:10" s="64" customFormat="1" x14ac:dyDescent="0.2">
      <c r="A139" s="60"/>
      <c r="B139" s="60"/>
      <c r="C139" s="60"/>
      <c r="D139" s="60"/>
      <c r="I139" s="60"/>
      <c r="J139" s="60"/>
    </row>
    <row r="140" spans="1:10" s="64" customFormat="1" x14ac:dyDescent="0.2">
      <c r="A140" s="60"/>
      <c r="B140" s="60"/>
      <c r="C140" s="60"/>
      <c r="D140" s="60"/>
      <c r="I140" s="60"/>
      <c r="J140" s="60"/>
    </row>
    <row r="141" spans="1:10" s="64" customFormat="1" x14ac:dyDescent="0.2">
      <c r="A141" s="60"/>
      <c r="B141" s="60"/>
      <c r="C141" s="60"/>
      <c r="D141" s="60"/>
      <c r="I141" s="60"/>
      <c r="J141" s="60"/>
    </row>
    <row r="142" spans="1:10" s="64" customFormat="1" x14ac:dyDescent="0.2">
      <c r="A142" s="60"/>
      <c r="B142" s="60"/>
      <c r="C142" s="60"/>
      <c r="D142" s="60"/>
      <c r="I142" s="60"/>
      <c r="J142" s="60"/>
    </row>
    <row r="143" spans="1:10" s="64" customFormat="1" x14ac:dyDescent="0.2">
      <c r="A143" s="60"/>
      <c r="B143" s="60"/>
      <c r="C143" s="60"/>
      <c r="D143" s="60"/>
      <c r="I143" s="60"/>
      <c r="J143" s="60"/>
    </row>
    <row r="144" spans="1:10" s="64" customFormat="1" x14ac:dyDescent="0.2">
      <c r="A144" s="60"/>
      <c r="B144" s="60"/>
      <c r="C144" s="60"/>
      <c r="D144" s="60"/>
      <c r="I144" s="60"/>
      <c r="J144" s="60"/>
    </row>
    <row r="145" spans="1:10" s="64" customFormat="1" x14ac:dyDescent="0.2">
      <c r="A145" s="60"/>
      <c r="B145" s="60"/>
      <c r="C145" s="60"/>
      <c r="D145" s="60"/>
      <c r="I145" s="60"/>
      <c r="J145" s="60"/>
    </row>
    <row r="146" spans="1:10" s="64" customFormat="1" x14ac:dyDescent="0.2">
      <c r="A146" s="60"/>
      <c r="B146" s="60"/>
      <c r="C146" s="60"/>
      <c r="D146" s="60"/>
      <c r="I146" s="60"/>
      <c r="J146" s="60"/>
    </row>
    <row r="147" spans="1:10" s="64" customFormat="1" x14ac:dyDescent="0.2">
      <c r="A147" s="60"/>
      <c r="B147" s="60"/>
      <c r="C147" s="60"/>
      <c r="D147" s="60"/>
      <c r="I147" s="60"/>
      <c r="J147" s="60"/>
    </row>
    <row r="148" spans="1:10" s="64" customFormat="1" x14ac:dyDescent="0.2">
      <c r="A148" s="60"/>
      <c r="B148" s="60"/>
      <c r="C148" s="60"/>
      <c r="D148" s="60"/>
      <c r="I148" s="60"/>
      <c r="J148" s="60"/>
    </row>
    <row r="149" spans="1:10" s="64" customFormat="1" x14ac:dyDescent="0.2">
      <c r="A149" s="60"/>
      <c r="B149" s="60"/>
      <c r="C149" s="60"/>
      <c r="D149" s="60"/>
      <c r="I149" s="60"/>
      <c r="J149" s="60"/>
    </row>
    <row r="150" spans="1:10" s="64" customFormat="1" x14ac:dyDescent="0.2">
      <c r="A150" s="60"/>
      <c r="B150" s="60"/>
      <c r="C150" s="60"/>
      <c r="D150" s="60"/>
      <c r="I150" s="60"/>
      <c r="J150" s="60"/>
    </row>
    <row r="151" spans="1:10" s="64" customFormat="1" x14ac:dyDescent="0.2">
      <c r="A151" s="60"/>
      <c r="B151" s="60"/>
      <c r="C151" s="60"/>
      <c r="D151" s="60"/>
      <c r="I151" s="60"/>
      <c r="J151" s="60"/>
    </row>
    <row r="152" spans="1:10" s="64" customFormat="1" x14ac:dyDescent="0.2">
      <c r="A152" s="60"/>
      <c r="B152" s="60"/>
      <c r="C152" s="60"/>
      <c r="D152" s="60"/>
      <c r="I152" s="60"/>
      <c r="J152" s="60"/>
    </row>
    <row r="153" spans="1:10" s="64" customFormat="1" x14ac:dyDescent="0.2">
      <c r="A153" s="60"/>
      <c r="B153" s="60"/>
      <c r="C153" s="60"/>
      <c r="D153" s="60"/>
      <c r="I153" s="60"/>
      <c r="J153" s="60"/>
    </row>
    <row r="154" spans="1:10" s="64" customFormat="1" x14ac:dyDescent="0.2">
      <c r="A154" s="60"/>
      <c r="B154" s="60"/>
      <c r="C154" s="60"/>
      <c r="D154" s="60"/>
      <c r="I154" s="60"/>
      <c r="J154" s="60"/>
    </row>
    <row r="155" spans="1:10" s="64" customFormat="1" x14ac:dyDescent="0.2">
      <c r="A155" s="60"/>
      <c r="B155" s="60"/>
      <c r="C155" s="60"/>
      <c r="D155" s="60"/>
      <c r="I155" s="60"/>
      <c r="J155" s="60"/>
    </row>
    <row r="156" spans="1:10" s="64" customFormat="1" x14ac:dyDescent="0.2">
      <c r="A156" s="60"/>
      <c r="B156" s="60"/>
      <c r="C156" s="60"/>
      <c r="D156" s="60"/>
      <c r="I156" s="60"/>
      <c r="J156" s="60"/>
    </row>
    <row r="157" spans="1:10" s="64" customFormat="1" x14ac:dyDescent="0.2">
      <c r="A157" s="60"/>
      <c r="B157" s="60"/>
      <c r="C157" s="60"/>
      <c r="D157" s="60"/>
      <c r="I157" s="60"/>
      <c r="J157" s="60"/>
    </row>
    <row r="158" spans="1:10" s="64" customFormat="1" x14ac:dyDescent="0.2">
      <c r="A158" s="60"/>
      <c r="B158" s="60"/>
      <c r="C158" s="60"/>
      <c r="D158" s="60"/>
      <c r="I158" s="60"/>
      <c r="J158" s="60"/>
    </row>
    <row r="159" spans="1:10" s="64" customFormat="1" x14ac:dyDescent="0.2">
      <c r="A159" s="60"/>
      <c r="B159" s="60"/>
      <c r="C159" s="60"/>
      <c r="D159" s="60"/>
      <c r="I159" s="60"/>
      <c r="J159" s="60"/>
    </row>
    <row r="160" spans="1:10" s="64" customFormat="1" x14ac:dyDescent="0.2">
      <c r="A160" s="60"/>
      <c r="B160" s="60"/>
      <c r="C160" s="60"/>
      <c r="D160" s="60"/>
      <c r="I160" s="60"/>
      <c r="J160" s="60"/>
    </row>
    <row r="161" spans="1:10" s="64" customFormat="1" x14ac:dyDescent="0.2">
      <c r="A161" s="60"/>
      <c r="B161" s="60"/>
      <c r="C161" s="60"/>
      <c r="D161" s="60"/>
      <c r="I161" s="60"/>
      <c r="J161" s="60"/>
    </row>
    <row r="162" spans="1:10" s="64" customFormat="1" x14ac:dyDescent="0.2">
      <c r="A162" s="60"/>
      <c r="B162" s="60"/>
      <c r="C162" s="60"/>
      <c r="D162" s="60"/>
      <c r="I162" s="60"/>
      <c r="J162" s="60"/>
    </row>
    <row r="163" spans="1:10" s="64" customFormat="1" x14ac:dyDescent="0.2">
      <c r="A163" s="60"/>
      <c r="B163" s="60"/>
      <c r="C163" s="60"/>
      <c r="D163" s="60"/>
      <c r="I163" s="60"/>
      <c r="J163" s="60"/>
    </row>
    <row r="164" spans="1:10" s="64" customFormat="1" x14ac:dyDescent="0.2">
      <c r="A164" s="60"/>
      <c r="B164" s="60"/>
      <c r="C164" s="60"/>
      <c r="D164" s="60"/>
      <c r="I164" s="60"/>
      <c r="J164" s="60"/>
    </row>
    <row r="165" spans="1:10" s="64" customFormat="1" x14ac:dyDescent="0.2">
      <c r="A165" s="60"/>
      <c r="B165" s="60"/>
      <c r="C165" s="60"/>
      <c r="D165" s="60"/>
      <c r="I165" s="60"/>
      <c r="J165" s="60"/>
    </row>
    <row r="166" spans="1:10" s="64" customFormat="1" x14ac:dyDescent="0.2">
      <c r="A166" s="60"/>
      <c r="B166" s="60"/>
      <c r="C166" s="60"/>
      <c r="D166" s="60"/>
      <c r="I166" s="60"/>
      <c r="J166" s="60"/>
    </row>
    <row r="167" spans="1:10" s="64" customFormat="1" x14ac:dyDescent="0.2">
      <c r="A167" s="60"/>
      <c r="B167" s="60"/>
      <c r="C167" s="60"/>
      <c r="D167" s="60"/>
      <c r="I167" s="60"/>
      <c r="J167" s="60"/>
    </row>
    <row r="168" spans="1:10" s="64" customFormat="1" x14ac:dyDescent="0.2">
      <c r="A168" s="60"/>
      <c r="B168" s="60"/>
      <c r="C168" s="60"/>
      <c r="D168" s="60"/>
      <c r="I168" s="60"/>
      <c r="J168" s="60"/>
    </row>
    <row r="169" spans="1:10" s="64" customFormat="1" x14ac:dyDescent="0.2">
      <c r="A169" s="60"/>
      <c r="B169" s="60"/>
      <c r="C169" s="60"/>
      <c r="D169" s="60"/>
      <c r="I169" s="60"/>
      <c r="J169" s="60"/>
    </row>
    <row r="170" spans="1:10" s="64" customFormat="1" x14ac:dyDescent="0.2">
      <c r="A170" s="60"/>
      <c r="B170" s="60"/>
      <c r="C170" s="60"/>
      <c r="D170" s="60"/>
      <c r="I170" s="60"/>
      <c r="J170" s="60"/>
    </row>
    <row r="171" spans="1:10" s="64" customFormat="1" x14ac:dyDescent="0.2">
      <c r="A171" s="60"/>
      <c r="B171" s="60"/>
      <c r="C171" s="60"/>
      <c r="D171" s="60"/>
      <c r="I171" s="60"/>
      <c r="J171" s="60"/>
    </row>
    <row r="172" spans="1:10" s="64" customFormat="1" x14ac:dyDescent="0.2">
      <c r="A172" s="60"/>
      <c r="B172" s="60"/>
      <c r="C172" s="60"/>
      <c r="D172" s="60"/>
      <c r="I172" s="60"/>
      <c r="J172" s="60"/>
    </row>
    <row r="173" spans="1:10" s="64" customFormat="1" x14ac:dyDescent="0.2">
      <c r="A173" s="60"/>
      <c r="B173" s="60"/>
      <c r="C173" s="60"/>
      <c r="D173" s="60"/>
      <c r="I173" s="60"/>
      <c r="J173" s="60"/>
    </row>
    <row r="174" spans="1:10" s="64" customFormat="1" x14ac:dyDescent="0.2">
      <c r="A174" s="60"/>
      <c r="B174" s="60"/>
      <c r="C174" s="60"/>
      <c r="D174" s="60"/>
      <c r="I174" s="60"/>
      <c r="J174" s="60"/>
    </row>
    <row r="175" spans="1:10" s="64" customFormat="1" x14ac:dyDescent="0.2">
      <c r="A175" s="60"/>
      <c r="B175" s="60"/>
      <c r="C175" s="60"/>
      <c r="D175" s="60"/>
      <c r="I175" s="60"/>
      <c r="J175" s="60"/>
    </row>
    <row r="176" spans="1:10" s="64" customFormat="1" x14ac:dyDescent="0.2">
      <c r="A176" s="60"/>
      <c r="B176" s="60"/>
      <c r="C176" s="60"/>
      <c r="D176" s="60"/>
      <c r="I176" s="60"/>
      <c r="J176" s="60"/>
    </row>
    <row r="177" spans="1:10" s="64" customFormat="1" x14ac:dyDescent="0.2">
      <c r="A177" s="60"/>
      <c r="B177" s="60"/>
      <c r="C177" s="60"/>
      <c r="D177" s="60"/>
      <c r="I177" s="60"/>
      <c r="J177" s="60"/>
    </row>
    <row r="178" spans="1:10" s="64" customFormat="1" x14ac:dyDescent="0.2">
      <c r="A178" s="60"/>
      <c r="B178" s="60"/>
      <c r="C178" s="60"/>
      <c r="D178" s="60"/>
      <c r="I178" s="60"/>
      <c r="J178" s="60"/>
    </row>
    <row r="179" spans="1:10" s="64" customFormat="1" x14ac:dyDescent="0.2">
      <c r="A179" s="60"/>
      <c r="B179" s="60"/>
      <c r="C179" s="60"/>
      <c r="D179" s="60"/>
      <c r="I179" s="60"/>
      <c r="J179" s="60"/>
    </row>
    <row r="180" spans="1:10" s="64" customFormat="1" x14ac:dyDescent="0.2">
      <c r="A180" s="60"/>
      <c r="B180" s="60"/>
      <c r="C180" s="60"/>
      <c r="D180" s="60"/>
      <c r="I180" s="60"/>
      <c r="J180" s="60"/>
    </row>
    <row r="181" spans="1:10" s="64" customFormat="1" x14ac:dyDescent="0.2">
      <c r="A181" s="60"/>
      <c r="B181" s="60"/>
      <c r="C181" s="60"/>
      <c r="D181" s="60"/>
      <c r="I181" s="60"/>
      <c r="J181" s="60"/>
    </row>
    <row r="182" spans="1:10" s="64" customFormat="1" x14ac:dyDescent="0.2">
      <c r="A182" s="60"/>
      <c r="B182" s="60"/>
      <c r="C182" s="60"/>
      <c r="D182" s="60"/>
      <c r="I182" s="60"/>
      <c r="J182" s="60"/>
    </row>
    <row r="183" spans="1:10" s="64" customFormat="1" x14ac:dyDescent="0.2">
      <c r="A183" s="60"/>
      <c r="B183" s="60"/>
      <c r="C183" s="60"/>
      <c r="D183" s="60"/>
      <c r="I183" s="60"/>
      <c r="J183" s="60"/>
    </row>
    <row r="184" spans="1:10" s="64" customFormat="1" x14ac:dyDescent="0.2">
      <c r="A184" s="60"/>
      <c r="B184" s="60"/>
      <c r="C184" s="60"/>
      <c r="D184" s="60"/>
      <c r="I184" s="60"/>
      <c r="J184" s="60"/>
    </row>
    <row r="185" spans="1:10" s="64" customFormat="1" x14ac:dyDescent="0.2">
      <c r="A185" s="60"/>
      <c r="B185" s="60"/>
      <c r="C185" s="60"/>
      <c r="D185" s="60"/>
      <c r="I185" s="60"/>
      <c r="J185" s="60"/>
    </row>
    <row r="186" spans="1:10" s="64" customFormat="1" x14ac:dyDescent="0.2">
      <c r="A186" s="60"/>
      <c r="B186" s="60"/>
      <c r="C186" s="60"/>
      <c r="D186" s="60"/>
      <c r="I186" s="60"/>
      <c r="J186" s="60"/>
    </row>
    <row r="187" spans="1:10" s="64" customFormat="1" x14ac:dyDescent="0.2">
      <c r="A187" s="60"/>
      <c r="B187" s="60"/>
      <c r="C187" s="60"/>
      <c r="D187" s="60"/>
      <c r="I187" s="60"/>
      <c r="J187" s="60"/>
    </row>
    <row r="188" spans="1:10" s="64" customFormat="1" x14ac:dyDescent="0.2">
      <c r="A188" s="60"/>
      <c r="B188" s="60"/>
      <c r="C188" s="60"/>
      <c r="D188" s="60"/>
      <c r="I188" s="60"/>
      <c r="J188" s="60"/>
    </row>
    <row r="189" spans="1:10" s="64" customFormat="1" x14ac:dyDescent="0.2">
      <c r="A189" s="60"/>
      <c r="B189" s="60"/>
      <c r="C189" s="60"/>
      <c r="D189" s="60"/>
      <c r="I189" s="60"/>
      <c r="J189" s="60"/>
    </row>
    <row r="190" spans="1:10" s="64" customFormat="1" x14ac:dyDescent="0.2">
      <c r="A190" s="60"/>
      <c r="B190" s="60"/>
      <c r="C190" s="60"/>
      <c r="D190" s="60"/>
      <c r="I190" s="60"/>
      <c r="J190" s="60"/>
    </row>
    <row r="191" spans="1:10" s="64" customFormat="1" x14ac:dyDescent="0.2">
      <c r="A191" s="60"/>
      <c r="B191" s="60"/>
      <c r="C191" s="60"/>
      <c r="D191" s="60"/>
      <c r="I191" s="60"/>
      <c r="J191" s="60"/>
    </row>
    <row r="192" spans="1:10" s="64" customFormat="1" x14ac:dyDescent="0.2">
      <c r="A192" s="60"/>
      <c r="B192" s="60"/>
      <c r="C192" s="60"/>
      <c r="D192" s="60"/>
      <c r="I192" s="60"/>
      <c r="J192" s="60"/>
    </row>
    <row r="193" spans="1:10" s="64" customFormat="1" x14ac:dyDescent="0.2">
      <c r="A193" s="60"/>
      <c r="B193" s="60"/>
      <c r="C193" s="60"/>
      <c r="D193" s="60"/>
      <c r="I193" s="60"/>
      <c r="J193" s="60"/>
    </row>
    <row r="194" spans="1:10" s="64" customFormat="1" x14ac:dyDescent="0.2">
      <c r="A194" s="60"/>
      <c r="B194" s="60"/>
      <c r="C194" s="60"/>
      <c r="D194" s="60"/>
      <c r="I194" s="60"/>
      <c r="J194" s="60"/>
    </row>
    <row r="195" spans="1:10" s="64" customFormat="1" x14ac:dyDescent="0.2">
      <c r="A195" s="60"/>
      <c r="B195" s="60"/>
      <c r="C195" s="60"/>
      <c r="D195" s="60"/>
      <c r="I195" s="60"/>
      <c r="J195" s="60"/>
    </row>
    <row r="196" spans="1:10" s="64" customFormat="1" x14ac:dyDescent="0.2">
      <c r="A196" s="60"/>
      <c r="B196" s="60"/>
      <c r="C196" s="60"/>
      <c r="D196" s="60"/>
      <c r="I196" s="60"/>
      <c r="J196" s="60"/>
    </row>
    <row r="197" spans="1:10" s="64" customFormat="1" x14ac:dyDescent="0.2">
      <c r="A197" s="60"/>
      <c r="B197" s="60"/>
      <c r="C197" s="60"/>
      <c r="D197" s="60"/>
      <c r="I197" s="60"/>
      <c r="J197" s="60"/>
    </row>
    <row r="198" spans="1:10" s="64" customFormat="1" x14ac:dyDescent="0.2">
      <c r="A198" s="60"/>
      <c r="B198" s="60"/>
      <c r="C198" s="60"/>
      <c r="D198" s="60"/>
      <c r="I198" s="60"/>
      <c r="J198" s="60"/>
    </row>
    <row r="199" spans="1:10" s="64" customFormat="1" x14ac:dyDescent="0.2">
      <c r="A199" s="60"/>
      <c r="B199" s="60"/>
      <c r="C199" s="60"/>
      <c r="D199" s="60"/>
      <c r="I199" s="60"/>
      <c r="J199" s="60"/>
    </row>
    <row r="200" spans="1:10" s="64" customFormat="1" x14ac:dyDescent="0.2">
      <c r="A200" s="60"/>
      <c r="B200" s="60"/>
      <c r="C200" s="60"/>
      <c r="D200" s="60"/>
      <c r="I200" s="60"/>
      <c r="J200" s="60"/>
    </row>
    <row r="201" spans="1:10" s="64" customFormat="1" x14ac:dyDescent="0.2">
      <c r="A201" s="60"/>
      <c r="B201" s="60"/>
      <c r="C201" s="60"/>
      <c r="D201" s="60"/>
      <c r="I201" s="60"/>
      <c r="J201" s="60"/>
    </row>
    <row r="202" spans="1:10" s="64" customFormat="1" x14ac:dyDescent="0.2">
      <c r="A202" s="60"/>
      <c r="B202" s="60"/>
      <c r="C202" s="60"/>
      <c r="D202" s="60"/>
      <c r="I202" s="60"/>
      <c r="J202" s="60"/>
    </row>
    <row r="203" spans="1:10" s="64" customFormat="1" x14ac:dyDescent="0.2">
      <c r="A203" s="60"/>
      <c r="B203" s="60"/>
      <c r="C203" s="60"/>
      <c r="D203" s="60"/>
      <c r="I203" s="60"/>
      <c r="J203" s="60"/>
    </row>
    <row r="204" spans="1:10" s="64" customFormat="1" x14ac:dyDescent="0.2">
      <c r="A204" s="60"/>
      <c r="B204" s="60"/>
      <c r="C204" s="60"/>
      <c r="D204" s="60"/>
      <c r="I204" s="60"/>
      <c r="J204" s="60"/>
    </row>
    <row r="205" spans="1:10" s="64" customFormat="1" x14ac:dyDescent="0.2">
      <c r="A205" s="60"/>
      <c r="B205" s="60"/>
      <c r="C205" s="60"/>
      <c r="D205" s="60"/>
      <c r="I205" s="60"/>
      <c r="J205" s="60"/>
    </row>
    <row r="206" spans="1:10" s="64" customFormat="1" x14ac:dyDescent="0.2">
      <c r="A206" s="60"/>
      <c r="B206" s="60"/>
      <c r="C206" s="60"/>
      <c r="D206" s="60"/>
      <c r="I206" s="60"/>
      <c r="J206" s="60"/>
    </row>
    <row r="207" spans="1:10" s="64" customFormat="1" x14ac:dyDescent="0.2">
      <c r="A207" s="60"/>
      <c r="B207" s="60"/>
      <c r="C207" s="60"/>
      <c r="D207" s="60"/>
      <c r="I207" s="60"/>
      <c r="J207" s="60"/>
    </row>
    <row r="208" spans="1:10" s="64" customFormat="1" x14ac:dyDescent="0.2">
      <c r="A208" s="60"/>
      <c r="B208" s="60"/>
      <c r="C208" s="60"/>
      <c r="D208" s="60"/>
      <c r="I208" s="60"/>
      <c r="J208" s="60"/>
    </row>
    <row r="209" spans="1:10" s="64" customFormat="1" x14ac:dyDescent="0.2">
      <c r="A209" s="60"/>
      <c r="B209" s="60"/>
      <c r="C209" s="60"/>
      <c r="D209" s="60"/>
      <c r="I209" s="60"/>
      <c r="J209" s="60"/>
    </row>
    <row r="210" spans="1:10" s="64" customFormat="1" x14ac:dyDescent="0.2">
      <c r="A210" s="60"/>
      <c r="B210" s="60"/>
      <c r="C210" s="60"/>
      <c r="D210" s="60"/>
      <c r="I210" s="60"/>
      <c r="J210" s="60"/>
    </row>
    <row r="211" spans="1:10" s="64" customFormat="1" x14ac:dyDescent="0.2">
      <c r="A211" s="60"/>
      <c r="B211" s="60"/>
      <c r="C211" s="60"/>
      <c r="D211" s="60"/>
      <c r="I211" s="60"/>
      <c r="J211" s="60"/>
    </row>
    <row r="212" spans="1:10" s="64" customFormat="1" x14ac:dyDescent="0.2">
      <c r="A212" s="60"/>
      <c r="B212" s="60"/>
      <c r="C212" s="60"/>
      <c r="D212" s="60"/>
      <c r="I212" s="60"/>
      <c r="J212" s="60"/>
    </row>
    <row r="213" spans="1:10" s="64" customFormat="1" x14ac:dyDescent="0.2">
      <c r="A213" s="60"/>
      <c r="B213" s="60"/>
      <c r="C213" s="60"/>
      <c r="D213" s="60"/>
      <c r="I213" s="60"/>
      <c r="J213" s="60"/>
    </row>
    <row r="214" spans="1:10" s="64" customFormat="1" x14ac:dyDescent="0.2">
      <c r="A214" s="60"/>
      <c r="B214" s="60"/>
      <c r="C214" s="60"/>
      <c r="D214" s="60"/>
      <c r="I214" s="60"/>
      <c r="J214" s="60"/>
    </row>
    <row r="215" spans="1:10" s="64" customFormat="1" x14ac:dyDescent="0.2">
      <c r="A215" s="60"/>
      <c r="B215" s="60"/>
      <c r="C215" s="60"/>
      <c r="D215" s="60"/>
      <c r="I215" s="60"/>
      <c r="J215" s="60"/>
    </row>
    <row r="216" spans="1:10" s="64" customFormat="1" x14ac:dyDescent="0.2">
      <c r="A216" s="60"/>
      <c r="B216" s="60"/>
      <c r="C216" s="60"/>
      <c r="D216" s="60"/>
      <c r="I216" s="60"/>
      <c r="J216" s="60"/>
    </row>
    <row r="217" spans="1:10" s="64" customFormat="1" x14ac:dyDescent="0.2">
      <c r="A217" s="60"/>
      <c r="B217" s="60"/>
      <c r="C217" s="60"/>
      <c r="D217" s="60"/>
      <c r="I217" s="60"/>
      <c r="J217" s="60"/>
    </row>
    <row r="218" spans="1:10" s="64" customFormat="1" x14ac:dyDescent="0.2">
      <c r="A218" s="60"/>
      <c r="B218" s="60"/>
      <c r="C218" s="60"/>
      <c r="D218" s="60"/>
      <c r="I218" s="60"/>
      <c r="J218" s="60"/>
    </row>
    <row r="219" spans="1:10" s="64" customFormat="1" x14ac:dyDescent="0.2">
      <c r="A219" s="60"/>
      <c r="B219" s="60"/>
      <c r="C219" s="60"/>
      <c r="D219" s="60"/>
      <c r="I219" s="60"/>
      <c r="J219" s="60"/>
    </row>
    <row r="220" spans="1:10" s="64" customFormat="1" x14ac:dyDescent="0.2">
      <c r="A220" s="60"/>
      <c r="B220" s="60"/>
      <c r="C220" s="60"/>
      <c r="D220" s="60"/>
      <c r="I220" s="60"/>
      <c r="J220" s="60"/>
    </row>
    <row r="221" spans="1:10" s="64" customFormat="1" x14ac:dyDescent="0.2">
      <c r="A221" s="60"/>
      <c r="B221" s="60"/>
      <c r="C221" s="60"/>
      <c r="D221" s="60"/>
      <c r="I221" s="60"/>
      <c r="J221" s="60"/>
    </row>
    <row r="222" spans="1:10" s="64" customFormat="1" x14ac:dyDescent="0.2">
      <c r="A222" s="60"/>
      <c r="B222" s="60"/>
      <c r="C222" s="60"/>
      <c r="D222" s="60"/>
      <c r="I222" s="60"/>
      <c r="J222" s="60"/>
    </row>
    <row r="223" spans="1:10" s="64" customFormat="1" x14ac:dyDescent="0.2">
      <c r="A223" s="60"/>
      <c r="B223" s="60"/>
      <c r="C223" s="60"/>
      <c r="D223" s="60"/>
      <c r="I223" s="60"/>
      <c r="J223" s="60"/>
    </row>
    <row r="224" spans="1:10" s="64" customFormat="1" x14ac:dyDescent="0.2">
      <c r="A224" s="60"/>
      <c r="B224" s="60"/>
      <c r="C224" s="60"/>
      <c r="D224" s="60"/>
      <c r="I224" s="60"/>
      <c r="J224" s="60"/>
    </row>
    <row r="225" spans="1:10" s="64" customFormat="1" x14ac:dyDescent="0.2">
      <c r="A225" s="60"/>
      <c r="B225" s="60"/>
      <c r="C225" s="60"/>
      <c r="D225" s="60"/>
      <c r="I225" s="60"/>
      <c r="J225" s="60"/>
    </row>
    <row r="226" spans="1:10" s="64" customFormat="1" x14ac:dyDescent="0.2">
      <c r="A226" s="60"/>
      <c r="B226" s="60"/>
      <c r="C226" s="60"/>
      <c r="D226" s="60"/>
      <c r="I226" s="60"/>
      <c r="J226" s="60"/>
    </row>
    <row r="227" spans="1:10" s="64" customFormat="1" x14ac:dyDescent="0.2">
      <c r="A227" s="60"/>
      <c r="B227" s="60"/>
      <c r="C227" s="60"/>
      <c r="D227" s="60"/>
      <c r="I227" s="60"/>
      <c r="J227" s="60"/>
    </row>
    <row r="228" spans="1:10" s="64" customFormat="1" x14ac:dyDescent="0.2">
      <c r="A228" s="60"/>
      <c r="B228" s="60"/>
      <c r="C228" s="60"/>
      <c r="D228" s="60"/>
      <c r="I228" s="60"/>
      <c r="J228" s="60"/>
    </row>
    <row r="229" spans="1:10" s="64" customFormat="1" x14ac:dyDescent="0.2">
      <c r="A229" s="60"/>
      <c r="B229" s="60"/>
      <c r="C229" s="60"/>
      <c r="D229" s="60"/>
      <c r="I229" s="60"/>
      <c r="J229" s="60"/>
    </row>
  </sheetData>
  <sheetProtection algorithmName="SHA-512" hashValue="i+oXKmYwUhxlZfTDzbcK405Ah0TC9kNHoxlljd49ikX1y+kqKCa6vRra2hKdxTFVtu3Cec9AirmbQTPapS+CqQ==" saltValue="4INc4Bllaq2j9GW1RppSEw==" spinCount="100000" sheet="1" formatCells="0" formatColumns="0" formatRows="0"/>
  <mergeCells count="28">
    <mergeCell ref="B128:J128"/>
    <mergeCell ref="B87:J87"/>
    <mergeCell ref="B131:J131"/>
    <mergeCell ref="B75:J75"/>
    <mergeCell ref="B80:J80"/>
    <mergeCell ref="B84:J84"/>
    <mergeCell ref="B30:J30"/>
    <mergeCell ref="E1:J1"/>
    <mergeCell ref="B2:J2"/>
    <mergeCell ref="B7:J7"/>
    <mergeCell ref="B11:J11"/>
    <mergeCell ref="B17:J17"/>
    <mergeCell ref="B35:J35"/>
    <mergeCell ref="B49:J49"/>
    <mergeCell ref="B53:J53"/>
    <mergeCell ref="B64:J64"/>
    <mergeCell ref="B58:M58"/>
    <mergeCell ref="B71:J71"/>
    <mergeCell ref="B91:J91"/>
    <mergeCell ref="B92:J92"/>
    <mergeCell ref="B125:J125"/>
    <mergeCell ref="E95:J95"/>
    <mergeCell ref="B97:J97"/>
    <mergeCell ref="B110:J110"/>
    <mergeCell ref="B115:J115"/>
    <mergeCell ref="B119:J119"/>
    <mergeCell ref="B122:J122"/>
    <mergeCell ref="E94:J94"/>
  </mergeCells>
  <pageMargins left="0.75" right="0.75" top="1" bottom="1" header="0.5" footer="0.5"/>
  <pageSetup scale="73" orientation="landscape" horizontalDpi="1200" verticalDpi="1200" r:id="rId1"/>
  <headerFooter alignWithMargins="0"/>
  <rowBreaks count="3" manualBreakCount="3">
    <brk id="34" max="9" man="1"/>
    <brk id="70" max="9" man="1"/>
    <brk id="96"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3"/>
  <sheetViews>
    <sheetView zoomScale="120" zoomScaleNormal="120" workbookViewId="0">
      <selection activeCell="V21" sqref="V21"/>
    </sheetView>
  </sheetViews>
  <sheetFormatPr defaultRowHeight="12.75" x14ac:dyDescent="0.2"/>
  <cols>
    <col min="2" max="2" width="55.28515625" hidden="1" customWidth="1"/>
    <col min="3" max="5" width="13.42578125" style="139" hidden="1" customWidth="1"/>
    <col min="6" max="6" width="17.140625" style="139" hidden="1" customWidth="1"/>
    <col min="7" max="7" width="13" style="139" hidden="1" customWidth="1"/>
    <col min="8" max="8" width="14" hidden="1" customWidth="1"/>
    <col min="9" max="9" width="16.7109375" hidden="1" customWidth="1"/>
    <col min="10" max="11" width="11.42578125" hidden="1" customWidth="1"/>
    <col min="12" max="13" width="0" hidden="1" customWidth="1"/>
    <col min="14" max="14" width="10.5703125" hidden="1" customWidth="1"/>
  </cols>
  <sheetData>
    <row r="1" spans="2:14" x14ac:dyDescent="0.2">
      <c r="B1" s="161" t="str">
        <f>'Casework Level I'!A1</f>
        <v>Investigation area</v>
      </c>
      <c r="C1" s="162" t="str">
        <f>'Casework Level I'!B1</f>
        <v>Cases</v>
      </c>
      <c r="D1" s="162" t="str">
        <f>'Casework Level I'!C1</f>
        <v>FTE</v>
      </c>
      <c r="E1" s="162" t="s">
        <v>449</v>
      </c>
      <c r="F1" s="162" t="s">
        <v>450</v>
      </c>
      <c r="G1" s="162" t="s">
        <v>451</v>
      </c>
      <c r="H1" s="162" t="s">
        <v>452</v>
      </c>
      <c r="I1" s="162" t="s">
        <v>453</v>
      </c>
      <c r="J1" s="162" t="s">
        <v>454</v>
      </c>
      <c r="K1" s="162" t="s">
        <v>455</v>
      </c>
      <c r="M1" s="162" t="s">
        <v>456</v>
      </c>
      <c r="N1" s="162" t="s">
        <v>457</v>
      </c>
    </row>
    <row r="2" spans="2:14" x14ac:dyDescent="0.2">
      <c r="B2" t="str">
        <f>'Casework Level I'!A2</f>
        <v>Blood Alcohol</v>
      </c>
      <c r="C2" s="139">
        <f>'Casework Level I'!B2</f>
        <v>0</v>
      </c>
      <c r="D2" s="164" t="e">
        <f>'Casework Level I'!C2+(M2/M$24)*M$23</f>
        <v>#DIV/0!</v>
      </c>
      <c r="E2" s="13" t="e">
        <f>'Expenditures Level I'!D3+(M2/M$24)*E$23</f>
        <v>#DIV/0!</v>
      </c>
      <c r="F2" s="13" t="e">
        <f>E2/D2</f>
        <v>#DIV/0!</v>
      </c>
      <c r="G2" s="12" t="e">
        <f>C2/M2</f>
        <v>#DIV/0!</v>
      </c>
      <c r="H2" s="13">
        <v>84132.56632616368</v>
      </c>
      <c r="I2" s="12">
        <v>826.84328978432552</v>
      </c>
      <c r="J2" s="163" t="e">
        <f>(F2-H2)/H2</f>
        <v>#DIV/0!</v>
      </c>
      <c r="K2" s="163" t="e">
        <f>(G2-I2)/I2</f>
        <v>#DIV/0!</v>
      </c>
      <c r="M2" s="164">
        <f>'Casework Level I'!C2</f>
        <v>0</v>
      </c>
      <c r="N2" s="13">
        <f>'Expenditures Level I'!D3</f>
        <v>0</v>
      </c>
    </row>
    <row r="3" spans="2:14" x14ac:dyDescent="0.2">
      <c r="B3" t="str">
        <f>'Casework Level I'!A3</f>
        <v>Crime Scene Investigation</v>
      </c>
      <c r="C3" s="139">
        <f>'Casework Level I'!B3</f>
        <v>0</v>
      </c>
      <c r="D3" s="164" t="e">
        <f>'Casework Level I'!C3+(M3/M$24)*M$23</f>
        <v>#DIV/0!</v>
      </c>
      <c r="E3" s="13" t="e">
        <f>'Expenditures Level I'!D4+(M3/M$24)*E$23</f>
        <v>#DIV/0!</v>
      </c>
      <c r="F3" s="13" t="e">
        <f t="shared" ref="F3:F22" si="0">E3/D3</f>
        <v>#DIV/0!</v>
      </c>
      <c r="G3" s="12" t="e">
        <f t="shared" ref="G3:G22" si="1">C3/D3</f>
        <v>#DIV/0!</v>
      </c>
      <c r="H3" s="13">
        <v>105716.31156739776</v>
      </c>
      <c r="I3" s="12">
        <v>70.867454521424136</v>
      </c>
      <c r="J3" s="163" t="e">
        <f t="shared" ref="J3:J11" si="2">(F3-H3)/H3</f>
        <v>#DIV/0!</v>
      </c>
      <c r="K3" s="163" t="e">
        <f t="shared" ref="K3:K11" si="3">(G3-I3)/I3</f>
        <v>#DIV/0!</v>
      </c>
      <c r="M3" s="164">
        <f>'Casework Level I'!C3</f>
        <v>0</v>
      </c>
      <c r="N3" s="13">
        <f>'Expenditures Level I'!D4</f>
        <v>0</v>
      </c>
    </row>
    <row r="4" spans="2:14" x14ac:dyDescent="0.2">
      <c r="B4" t="str">
        <f>'Casework Level I'!A4</f>
        <v>Digital evidence</v>
      </c>
      <c r="C4" s="139">
        <f>'Casework Level I'!B4</f>
        <v>0</v>
      </c>
      <c r="D4" s="164" t="e">
        <f>'Casework Level I'!C4+(M4/M$24)*M$23</f>
        <v>#DIV/0!</v>
      </c>
      <c r="E4" s="13" t="e">
        <f>'Expenditures Level I'!D5+(M4/M$24)*E$23</f>
        <v>#DIV/0!</v>
      </c>
      <c r="F4" s="13" t="e">
        <f t="shared" si="0"/>
        <v>#DIV/0!</v>
      </c>
      <c r="G4" s="12" t="e">
        <f t="shared" si="1"/>
        <v>#DIV/0!</v>
      </c>
      <c r="H4" s="13">
        <v>111109.20699190206</v>
      </c>
      <c r="I4" s="12">
        <v>29.89657372513846</v>
      </c>
      <c r="J4" s="163" t="e">
        <f t="shared" si="2"/>
        <v>#DIV/0!</v>
      </c>
      <c r="K4" s="163" t="e">
        <f t="shared" si="3"/>
        <v>#DIV/0!</v>
      </c>
      <c r="M4" s="164">
        <f>'Casework Level I'!C4</f>
        <v>0</v>
      </c>
      <c r="N4" s="13">
        <f>'Expenditures Level I'!D5</f>
        <v>0</v>
      </c>
    </row>
    <row r="5" spans="2:14" x14ac:dyDescent="0.2">
      <c r="B5" t="str">
        <f>'Casework Level I'!A5</f>
        <v>DNA Casework</v>
      </c>
      <c r="C5" s="139">
        <f>'Casework Level I'!B5</f>
        <v>0</v>
      </c>
      <c r="D5" s="164" t="e">
        <f>'Casework Level I'!C5+(M5/M$24)*M$23</f>
        <v>#DIV/0!</v>
      </c>
      <c r="E5" s="13" t="e">
        <f>'Expenditures Level I'!D6+(M5/M$24)*E$23</f>
        <v>#DIV/0!</v>
      </c>
      <c r="F5" s="13" t="e">
        <f t="shared" si="0"/>
        <v>#DIV/0!</v>
      </c>
      <c r="G5" s="12" t="e">
        <f t="shared" si="1"/>
        <v>#DIV/0!</v>
      </c>
      <c r="H5" s="13">
        <v>116618.45965920998</v>
      </c>
      <c r="I5" s="12">
        <v>108.20936868180209</v>
      </c>
      <c r="J5" s="163" t="e">
        <f t="shared" si="2"/>
        <v>#DIV/0!</v>
      </c>
      <c r="K5" s="163" t="e">
        <f t="shared" si="3"/>
        <v>#DIV/0!</v>
      </c>
      <c r="M5" s="164">
        <f>'Casework Level I'!C5</f>
        <v>0</v>
      </c>
      <c r="N5" s="13">
        <f>'Expenditures Level I'!D6</f>
        <v>0</v>
      </c>
    </row>
    <row r="6" spans="2:14" x14ac:dyDescent="0.2">
      <c r="B6" t="str">
        <f>'Casework Level I'!A6</f>
        <v>DNA Database (including CODIS)</v>
      </c>
      <c r="C6" s="139">
        <f>'Casework Level I'!B6</f>
        <v>0</v>
      </c>
      <c r="D6" s="164" t="e">
        <f>'Casework Level I'!C6+(M6/M$24)*M$23</f>
        <v>#DIV/0!</v>
      </c>
      <c r="E6" s="13" t="e">
        <f>'Expenditures Level I'!D7+(M6/M$24)*E$23</f>
        <v>#DIV/0!</v>
      </c>
      <c r="F6" s="13" t="e">
        <f t="shared" si="0"/>
        <v>#DIV/0!</v>
      </c>
      <c r="G6" s="12" t="e">
        <f t="shared" si="1"/>
        <v>#DIV/0!</v>
      </c>
      <c r="H6" s="13">
        <v>93107.415662163228</v>
      </c>
      <c r="I6" s="12">
        <v>2638.5414364640883</v>
      </c>
      <c r="J6" s="163" t="e">
        <f t="shared" si="2"/>
        <v>#DIV/0!</v>
      </c>
      <c r="K6" s="163" t="e">
        <f t="shared" si="3"/>
        <v>#DIV/0!</v>
      </c>
      <c r="M6" s="164">
        <f>'Casework Level I'!C6</f>
        <v>0</v>
      </c>
      <c r="N6" s="13">
        <f>'Expenditures Level I'!D7</f>
        <v>0</v>
      </c>
    </row>
    <row r="7" spans="2:14" x14ac:dyDescent="0.2">
      <c r="B7" t="str">
        <f>'Casework Level I'!A7</f>
        <v>Document Examination (including handwriting)</v>
      </c>
      <c r="C7" s="139">
        <f>'Casework Level I'!B7</f>
        <v>0</v>
      </c>
      <c r="D7" s="164" t="e">
        <f>'Casework Level I'!C7+(M7/M$24)*M$23</f>
        <v>#DIV/0!</v>
      </c>
      <c r="E7" s="13" t="e">
        <f>'Expenditures Level I'!D8+(M7/M$24)*E$23</f>
        <v>#DIV/0!</v>
      </c>
      <c r="F7" s="13" t="e">
        <f t="shared" si="0"/>
        <v>#DIV/0!</v>
      </c>
      <c r="G7" s="12" t="e">
        <f t="shared" si="1"/>
        <v>#DIV/0!</v>
      </c>
      <c r="H7" s="13">
        <v>103942.14444444446</v>
      </c>
      <c r="I7" s="12">
        <v>29.544256992985865</v>
      </c>
      <c r="J7" s="163" t="e">
        <f t="shared" si="2"/>
        <v>#DIV/0!</v>
      </c>
      <c r="K7" s="163" t="e">
        <f t="shared" si="3"/>
        <v>#DIV/0!</v>
      </c>
      <c r="M7" s="164">
        <f>'Casework Level I'!C7</f>
        <v>0</v>
      </c>
      <c r="N7" s="13">
        <f>'Expenditures Level I'!D8</f>
        <v>0</v>
      </c>
    </row>
    <row r="8" spans="2:14" x14ac:dyDescent="0.2">
      <c r="B8" t="str">
        <f>'Casework Level I'!A8</f>
        <v>Drugs - Controlled Substances</v>
      </c>
      <c r="C8" s="139">
        <f>'Casework Level I'!B8</f>
        <v>0</v>
      </c>
      <c r="D8" s="164" t="e">
        <f>'Casework Level I'!C8+(M8/M$24)*M$23</f>
        <v>#DIV/0!</v>
      </c>
      <c r="E8" s="13" t="e">
        <f>'Expenditures Level I'!D9+(M8/M$24)*E$23</f>
        <v>#DIV/0!</v>
      </c>
      <c r="F8" s="13" t="e">
        <f t="shared" si="0"/>
        <v>#DIV/0!</v>
      </c>
      <c r="G8" s="12" t="e">
        <f t="shared" si="1"/>
        <v>#DIV/0!</v>
      </c>
      <c r="H8" s="13">
        <v>105313.72727272726</v>
      </c>
      <c r="I8" s="12">
        <v>401.89051616310599</v>
      </c>
      <c r="J8" s="163" t="e">
        <f t="shared" si="2"/>
        <v>#DIV/0!</v>
      </c>
      <c r="K8" s="163" t="e">
        <f t="shared" si="3"/>
        <v>#DIV/0!</v>
      </c>
      <c r="M8" s="164">
        <f>'Casework Level I'!C8</f>
        <v>0</v>
      </c>
      <c r="N8" s="13">
        <f>'Expenditures Level I'!D9</f>
        <v>0</v>
      </c>
    </row>
    <row r="9" spans="2:14" x14ac:dyDescent="0.2">
      <c r="B9" t="str">
        <f>'Casework Level I'!A9</f>
        <v>Evidence Screening &amp; Processing</v>
      </c>
      <c r="C9" s="139">
        <f>'Casework Level I'!B9</f>
        <v>0</v>
      </c>
      <c r="D9" s="164" t="e">
        <f>'Casework Level I'!C9+(M9/M$24)*M$23</f>
        <v>#DIV/0!</v>
      </c>
      <c r="E9" s="13" t="e">
        <f>'Expenditures Level I'!D10+(M9/M$24)*E$23</f>
        <v>#DIV/0!</v>
      </c>
      <c r="F9" s="13" t="e">
        <f t="shared" si="0"/>
        <v>#DIV/0!</v>
      </c>
      <c r="G9" s="12" t="e">
        <f t="shared" si="1"/>
        <v>#DIV/0!</v>
      </c>
      <c r="H9" s="13">
        <v>84924.429556605537</v>
      </c>
      <c r="I9" s="12">
        <v>163.67746651211144</v>
      </c>
      <c r="J9" s="163" t="e">
        <f t="shared" si="2"/>
        <v>#DIV/0!</v>
      </c>
      <c r="K9" s="163" t="e">
        <f t="shared" si="3"/>
        <v>#DIV/0!</v>
      </c>
      <c r="M9" s="199">
        <f>'Casework Level I'!C9</f>
        <v>0</v>
      </c>
      <c r="N9" s="13">
        <f>'Expenditures Level I'!D10</f>
        <v>0</v>
      </c>
    </row>
    <row r="10" spans="2:14" x14ac:dyDescent="0.2">
      <c r="B10" t="str">
        <f>'Casework Level I'!A10</f>
        <v xml:space="preserve">Explosives </v>
      </c>
      <c r="C10" s="139">
        <f>'Casework Level I'!B10</f>
        <v>0</v>
      </c>
      <c r="D10" s="164" t="e">
        <f>'Casework Level I'!C10+(M10/M$24)*M$23</f>
        <v>#DIV/0!</v>
      </c>
      <c r="E10" s="13" t="e">
        <f>'Expenditures Level I'!D11+(M10/M$24)*E$23</f>
        <v>#DIV/0!</v>
      </c>
      <c r="F10" s="13" t="e">
        <f t="shared" si="0"/>
        <v>#DIV/0!</v>
      </c>
      <c r="G10" s="12" t="e">
        <f t="shared" si="1"/>
        <v>#DIV/0!</v>
      </c>
      <c r="H10" s="13">
        <v>103254.12648165136</v>
      </c>
      <c r="I10" s="12">
        <v>7.2763398021433998</v>
      </c>
      <c r="J10" s="163" t="e">
        <f t="shared" si="2"/>
        <v>#DIV/0!</v>
      </c>
      <c r="K10" s="163" t="e">
        <f t="shared" si="3"/>
        <v>#DIV/0!</v>
      </c>
      <c r="M10" s="164">
        <f>'Casework Level I'!C10</f>
        <v>0</v>
      </c>
      <c r="N10" s="13">
        <f>'Expenditures Level I'!D11</f>
        <v>0</v>
      </c>
    </row>
    <row r="11" spans="2:14" x14ac:dyDescent="0.2">
      <c r="B11" t="str">
        <f>'Casework Level I'!A11</f>
        <v>Fingerprints</v>
      </c>
      <c r="C11" s="139">
        <f>'Casework Level I'!B11</f>
        <v>0</v>
      </c>
      <c r="D11" s="164" t="e">
        <f>'Casework Level I'!C11+(M11/M$24)*M$23</f>
        <v>#DIV/0!</v>
      </c>
      <c r="E11" s="13" t="e">
        <f>'Expenditures Level I'!D12+(M11/M$24)*E$23</f>
        <v>#DIV/0!</v>
      </c>
      <c r="F11" s="13" t="e">
        <f t="shared" si="0"/>
        <v>#DIV/0!</v>
      </c>
      <c r="G11" s="12" t="e">
        <f t="shared" si="1"/>
        <v>#DIV/0!</v>
      </c>
      <c r="H11" s="13">
        <v>96060.716359707512</v>
      </c>
      <c r="I11" s="12">
        <v>148.52445456798995</v>
      </c>
      <c r="J11" s="163" t="e">
        <f t="shared" si="2"/>
        <v>#DIV/0!</v>
      </c>
      <c r="K11" s="163" t="e">
        <f t="shared" si="3"/>
        <v>#DIV/0!</v>
      </c>
      <c r="M11" s="164">
        <f>'Casework Level I'!C11</f>
        <v>0</v>
      </c>
      <c r="N11" s="13">
        <f>'Expenditures Level I'!D12</f>
        <v>0</v>
      </c>
    </row>
    <row r="12" spans="2:14" x14ac:dyDescent="0.2">
      <c r="B12" t="str">
        <f>'Casework Level I'!A12</f>
        <v>Fingerprints Database (including IAFIS)</v>
      </c>
      <c r="C12" s="139">
        <f>'Casework Level I'!B12</f>
        <v>0</v>
      </c>
      <c r="D12" s="164" t="e">
        <f>'Casework Level I'!C12+(M12/M$24)*M$23</f>
        <v>#DIV/0!</v>
      </c>
      <c r="E12" s="13" t="e">
        <f>'Expenditures Level I'!D13+(M12/M$24)*E$23</f>
        <v>#DIV/0!</v>
      </c>
      <c r="F12" s="13" t="e">
        <f t="shared" si="0"/>
        <v>#DIV/0!</v>
      </c>
      <c r="G12" s="12" t="e">
        <f t="shared" si="1"/>
        <v>#DIV/0!</v>
      </c>
      <c r="J12" s="163" t="e">
        <f>(F12-H13)/H13</f>
        <v>#DIV/0!</v>
      </c>
      <c r="K12" s="163" t="e">
        <f>(G12-I13)/I13</f>
        <v>#DIV/0!</v>
      </c>
      <c r="M12" s="164">
        <f>'Casework Level I'!C12</f>
        <v>0</v>
      </c>
      <c r="N12" s="13">
        <f>'Expenditures Level I'!D13</f>
        <v>0</v>
      </c>
    </row>
    <row r="13" spans="2:14" x14ac:dyDescent="0.2">
      <c r="B13" t="str">
        <f>'Casework Level I'!A13</f>
        <v>Fire analysis</v>
      </c>
      <c r="C13" s="139">
        <f>'Casework Level I'!B13</f>
        <v>0</v>
      </c>
      <c r="D13" s="164" t="e">
        <f>'Casework Level I'!C13+(M13/M$24)*M$23</f>
        <v>#DIV/0!</v>
      </c>
      <c r="E13" s="13" t="e">
        <f>'Expenditures Level I'!D14+(M13/M$24)*E$23</f>
        <v>#DIV/0!</v>
      </c>
      <c r="F13" s="13" t="e">
        <f t="shared" si="0"/>
        <v>#DIV/0!</v>
      </c>
      <c r="G13" s="12" t="e">
        <f t="shared" si="1"/>
        <v>#DIV/0!</v>
      </c>
      <c r="H13" s="13">
        <v>107850.04827963497</v>
      </c>
      <c r="I13" s="12">
        <v>57.201497868018294</v>
      </c>
      <c r="J13" s="163" t="e">
        <f>(F13-H14)/H14</f>
        <v>#DIV/0!</v>
      </c>
      <c r="K13" s="163" t="e">
        <f>(G13-I14)/I14</f>
        <v>#DIV/0!</v>
      </c>
      <c r="M13" s="164">
        <f>'Casework Level I'!C13</f>
        <v>0</v>
      </c>
      <c r="N13" s="13">
        <f>'Expenditures Level I'!D14</f>
        <v>0</v>
      </c>
    </row>
    <row r="14" spans="2:14" x14ac:dyDescent="0.2">
      <c r="B14" t="str">
        <f>'Casework Level I'!A14</f>
        <v>Firearms and Ballistics</v>
      </c>
      <c r="C14" s="139">
        <f>'Casework Level I'!B14</f>
        <v>0</v>
      </c>
      <c r="D14" s="164" t="e">
        <f>'Casework Level I'!C14+(M14/M$24)*M$23</f>
        <v>#DIV/0!</v>
      </c>
      <c r="E14" s="13" t="e">
        <f>'Expenditures Level I'!#REF!+(M14/M$24)*E$23</f>
        <v>#REF!</v>
      </c>
      <c r="F14" s="13" t="e">
        <f t="shared" si="0"/>
        <v>#REF!</v>
      </c>
      <c r="G14" s="12" t="e">
        <f t="shared" si="1"/>
        <v>#DIV/0!</v>
      </c>
      <c r="H14" s="13">
        <v>104076.82647796506</v>
      </c>
      <c r="I14" s="12">
        <v>71.448863788636459</v>
      </c>
      <c r="J14" s="163" t="e">
        <f t="shared" ref="J14:K20" si="4">(F14-H16)/H16</f>
        <v>#REF!</v>
      </c>
      <c r="K14" s="163" t="e">
        <f t="shared" si="4"/>
        <v>#DIV/0!</v>
      </c>
      <c r="M14" s="164">
        <f>'Casework Level I'!C14</f>
        <v>0</v>
      </c>
      <c r="N14" s="13">
        <f>'Expenditures Level I'!D15</f>
        <v>0</v>
      </c>
    </row>
    <row r="15" spans="2:14" x14ac:dyDescent="0.2">
      <c r="B15" t="str">
        <f>'Casework Level I'!A15</f>
        <v>Firearms Database (including NIBIN)</v>
      </c>
      <c r="C15" s="139">
        <f>'Casework Level I'!B15</f>
        <v>0</v>
      </c>
      <c r="D15" s="164" t="e">
        <f>'Casework Level I'!C15+(M15/M$24)*M$23</f>
        <v>#DIV/0!</v>
      </c>
      <c r="E15" s="13" t="e">
        <f>'Expenditures Level I'!D15+(M15/M$24)*E$23</f>
        <v>#DIV/0!</v>
      </c>
      <c r="F15" s="13" t="e">
        <f t="shared" si="0"/>
        <v>#DIV/0!</v>
      </c>
      <c r="G15" s="12" t="e">
        <f t="shared" si="1"/>
        <v>#DIV/0!</v>
      </c>
      <c r="J15" s="163" t="e">
        <f t="shared" si="4"/>
        <v>#DIV/0!</v>
      </c>
      <c r="K15" s="163" t="e">
        <f t="shared" si="4"/>
        <v>#DIV/0!</v>
      </c>
      <c r="M15" s="199">
        <f>'Casework Level I'!C15</f>
        <v>0</v>
      </c>
      <c r="N15" s="13">
        <f>'Expenditures Level I'!D16</f>
        <v>0</v>
      </c>
    </row>
    <row r="16" spans="2:14" x14ac:dyDescent="0.2">
      <c r="B16" t="str">
        <f>'Casework Level I'!A16</f>
        <v>Forensic Pathology</v>
      </c>
      <c r="C16" s="139">
        <f>'Casework Level I'!B16</f>
        <v>0</v>
      </c>
      <c r="D16" s="164" t="e">
        <f>'Casework Level I'!C16+(M16/M$24)*M$23</f>
        <v>#DIV/0!</v>
      </c>
      <c r="E16" s="13" t="e">
        <f>'Expenditures Level I'!D17+(M16/M$24)*E$23</f>
        <v>#DIV/0!</v>
      </c>
      <c r="F16" s="13" t="e">
        <f t="shared" si="0"/>
        <v>#DIV/0!</v>
      </c>
      <c r="G16" s="12" t="e">
        <f t="shared" si="1"/>
        <v>#DIV/0!</v>
      </c>
      <c r="H16" s="13">
        <v>153154.55835556102</v>
      </c>
      <c r="I16" s="12">
        <v>57.985007317592633</v>
      </c>
      <c r="J16" s="163" t="e">
        <f t="shared" si="4"/>
        <v>#DIV/0!</v>
      </c>
      <c r="K16" s="163" t="e">
        <f t="shared" si="4"/>
        <v>#DIV/0!</v>
      </c>
      <c r="M16" s="164">
        <f>'Casework Level I'!C16</f>
        <v>0</v>
      </c>
      <c r="N16" s="13">
        <f>'Expenditures Level I'!D17</f>
        <v>0</v>
      </c>
    </row>
    <row r="17" spans="2:14" x14ac:dyDescent="0.2">
      <c r="B17" t="str">
        <f>'Casework Level I'!A17</f>
        <v>Gun Shot Residue (GSR)</v>
      </c>
      <c r="C17" s="139">
        <f>'Casework Level I'!B17</f>
        <v>0</v>
      </c>
      <c r="D17" s="164" t="e">
        <f>'Casework Level I'!C17+(M17/M$24)*M$23</f>
        <v>#DIV/0!</v>
      </c>
      <c r="E17" s="13" t="e">
        <f>'Expenditures Level I'!D18+(M17/M$24)*E$23</f>
        <v>#DIV/0!</v>
      </c>
      <c r="F17" s="13" t="e">
        <f t="shared" si="0"/>
        <v>#DIV/0!</v>
      </c>
      <c r="G17" s="12" t="e">
        <f t="shared" si="1"/>
        <v>#DIV/0!</v>
      </c>
      <c r="H17" s="13">
        <v>101484.03806785036</v>
      </c>
      <c r="I17" s="12">
        <v>40.62537265767061</v>
      </c>
      <c r="J17" s="163" t="e">
        <f t="shared" si="4"/>
        <v>#DIV/0!</v>
      </c>
      <c r="K17" s="163" t="e">
        <f t="shared" si="4"/>
        <v>#DIV/0!</v>
      </c>
      <c r="M17" s="164">
        <f>'Casework Level I'!C17</f>
        <v>0</v>
      </c>
      <c r="N17" s="13">
        <f>'Expenditures Level I'!D18</f>
        <v>0</v>
      </c>
    </row>
    <row r="18" spans="2:14" x14ac:dyDescent="0.2">
      <c r="B18" t="str">
        <f>'Casework Level I'!A18</f>
        <v>Marks and Impressions</v>
      </c>
      <c r="C18" s="139">
        <f>'Casework Level I'!B18</f>
        <v>0</v>
      </c>
      <c r="D18" s="164" t="e">
        <f>'Casework Level I'!C18+(M18/M$24)*M$23</f>
        <v>#DIV/0!</v>
      </c>
      <c r="E18" s="13" t="e">
        <f>'Expenditures Level I'!D19+(M18/M$24)*E$23</f>
        <v>#DIV/0!</v>
      </c>
      <c r="F18" s="13" t="e">
        <f t="shared" si="0"/>
        <v>#DIV/0!</v>
      </c>
      <c r="G18" s="12" t="e">
        <f t="shared" si="1"/>
        <v>#DIV/0!</v>
      </c>
      <c r="H18" s="13">
        <v>104849.90140373922</v>
      </c>
      <c r="I18" s="12">
        <v>18.840907347693296</v>
      </c>
      <c r="J18" s="163" t="e">
        <f t="shared" si="4"/>
        <v>#DIV/0!</v>
      </c>
      <c r="K18" s="163" t="e">
        <f t="shared" si="4"/>
        <v>#DIV/0!</v>
      </c>
      <c r="M18" s="164">
        <f>'Casework Level I'!C18</f>
        <v>0</v>
      </c>
      <c r="N18" s="13">
        <f>'Expenditures Level I'!D19</f>
        <v>0</v>
      </c>
    </row>
    <row r="19" spans="2:14" x14ac:dyDescent="0.2">
      <c r="B19" t="str">
        <f>'Casework Level I'!A19</f>
        <v>Serology/Biology</v>
      </c>
      <c r="C19" s="139">
        <f>'Casework Level I'!B19</f>
        <v>0</v>
      </c>
      <c r="D19" s="164" t="e">
        <f>'Casework Level I'!C19+(M19/M$24)*M$23</f>
        <v>#DIV/0!</v>
      </c>
      <c r="E19" s="13" t="e">
        <f>'Expenditures Level I'!D20+(M19/M$24)*E$23</f>
        <v>#DIV/0!</v>
      </c>
      <c r="F19" s="13" t="e">
        <f t="shared" si="0"/>
        <v>#DIV/0!</v>
      </c>
      <c r="G19" s="12" t="e">
        <f t="shared" si="1"/>
        <v>#DIV/0!</v>
      </c>
      <c r="H19" s="13">
        <v>100305.64522509018</v>
      </c>
      <c r="I19" s="12">
        <v>117.29208591526455</v>
      </c>
      <c r="J19" s="163" t="e">
        <f t="shared" si="4"/>
        <v>#DIV/0!</v>
      </c>
      <c r="K19" s="163" t="e">
        <f t="shared" si="4"/>
        <v>#DIV/0!</v>
      </c>
      <c r="M19" s="164">
        <f>'Casework Level I'!C19</f>
        <v>0</v>
      </c>
      <c r="N19" s="13">
        <f>'Expenditures Level I'!D20</f>
        <v>0</v>
      </c>
    </row>
    <row r="20" spans="2:14" x14ac:dyDescent="0.2">
      <c r="B20" t="str">
        <f>'Casework Level I'!A20</f>
        <v>Toxicology ante mortem (excluding BAC)</v>
      </c>
      <c r="C20" s="139">
        <f>'Casework Level I'!B20</f>
        <v>0</v>
      </c>
      <c r="D20" s="164" t="e">
        <f>'Casework Level I'!C20+(M20/M$24)*M$23</f>
        <v>#DIV/0!</v>
      </c>
      <c r="E20" s="13" t="e">
        <f>'Expenditures Level I'!D21+(M20/M$24)*E$23</f>
        <v>#DIV/0!</v>
      </c>
      <c r="F20" s="13" t="e">
        <f t="shared" si="0"/>
        <v>#DIV/0!</v>
      </c>
      <c r="G20" s="12" t="e">
        <f t="shared" si="1"/>
        <v>#DIV/0!</v>
      </c>
      <c r="H20" s="13">
        <v>101723.71469620791</v>
      </c>
      <c r="I20" s="12">
        <v>174.02429070432714</v>
      </c>
      <c r="J20" s="163" t="e">
        <f t="shared" si="4"/>
        <v>#DIV/0!</v>
      </c>
      <c r="K20" s="163" t="e">
        <f t="shared" si="4"/>
        <v>#DIV/0!</v>
      </c>
      <c r="M20" s="164">
        <f>'Casework Level I'!C20</f>
        <v>0</v>
      </c>
      <c r="N20" s="13">
        <f>'Expenditures Level I'!D21</f>
        <v>0</v>
      </c>
    </row>
    <row r="21" spans="2:14" x14ac:dyDescent="0.2">
      <c r="B21" t="str">
        <f>'Casework Level I'!A21</f>
        <v>Toxicology post mortem (excluding BAC)</v>
      </c>
      <c r="C21" s="139">
        <f>'Casework Level I'!B21</f>
        <v>0</v>
      </c>
      <c r="D21" s="164" t="e">
        <f>'Casework Level I'!C21+(M21/M$24)*M$23</f>
        <v>#DIV/0!</v>
      </c>
      <c r="E21" s="13" t="e">
        <f>'Expenditures Level I'!D22+(M21/M$24)*E$23</f>
        <v>#DIV/0!</v>
      </c>
      <c r="F21" s="13" t="e">
        <f t="shared" si="0"/>
        <v>#DIV/0!</v>
      </c>
      <c r="G21" s="12" t="e">
        <f t="shared" si="1"/>
        <v>#DIV/0!</v>
      </c>
      <c r="H21" s="13">
        <v>100663.36501344788</v>
      </c>
      <c r="I21" s="12">
        <v>141.37904611608047</v>
      </c>
      <c r="J21" s="163" t="e">
        <f>(F21-#REF!)/#REF!</f>
        <v>#DIV/0!</v>
      </c>
      <c r="K21" s="163" t="e">
        <f>(G21-#REF!)/#REF!</f>
        <v>#DIV/0!</v>
      </c>
      <c r="M21" s="164">
        <f>'Casework Level I'!C21</f>
        <v>0</v>
      </c>
      <c r="N21" s="13">
        <f>'Expenditures Level I'!D22</f>
        <v>0</v>
      </c>
    </row>
    <row r="22" spans="2:14" x14ac:dyDescent="0.2">
      <c r="B22" t="str">
        <f>'Casework Level I'!A22</f>
        <v>Trace Evidence (includes Hairs &amp; Fibers, Paint &amp; Glass)</v>
      </c>
      <c r="C22" s="139">
        <f>'Casework Level I'!B22</f>
        <v>0</v>
      </c>
      <c r="D22" s="164" t="e">
        <f>'Casework Level I'!C22+(M22/M$24)*M$23</f>
        <v>#DIV/0!</v>
      </c>
      <c r="E22" s="13" t="e">
        <f>'Expenditures Level I'!D23+(M22/M$24)*E$23</f>
        <v>#DIV/0!</v>
      </c>
      <c r="F22" s="13" t="e">
        <f t="shared" si="0"/>
        <v>#DIV/0!</v>
      </c>
      <c r="G22" s="12" t="e">
        <f t="shared" si="1"/>
        <v>#DIV/0!</v>
      </c>
      <c r="H22" s="13">
        <v>103718.78549224915</v>
      </c>
      <c r="I22" s="12">
        <v>23.195943183256517</v>
      </c>
      <c r="J22" s="163" t="e">
        <f>(F22-#REF!)/#REF!</f>
        <v>#DIV/0!</v>
      </c>
      <c r="K22" s="163" t="e">
        <f>(G22-#REF!)/#REF!</f>
        <v>#DIV/0!</v>
      </c>
      <c r="M22" s="164">
        <f>'Casework Level I'!C22</f>
        <v>0</v>
      </c>
      <c r="N22" s="13">
        <f>'Expenditures Level I'!D23</f>
        <v>0</v>
      </c>
    </row>
    <row r="23" spans="2:14" x14ac:dyDescent="0.2">
      <c r="B23" s="197" t="s">
        <v>458</v>
      </c>
      <c r="D23" s="164">
        <f>'Casework Level I'!C23</f>
        <v>0</v>
      </c>
      <c r="E23" s="13">
        <f>'Expenditures Level I'!D24</f>
        <v>0</v>
      </c>
      <c r="M23" s="164">
        <f>'Casework Level I'!C23</f>
        <v>0</v>
      </c>
      <c r="N23" s="13">
        <f>'Expenditures Level I'!D24</f>
        <v>0</v>
      </c>
    </row>
    <row r="24" spans="2:14" x14ac:dyDescent="0.2">
      <c r="D24" s="164" t="e">
        <f>SUM(D2:D22)</f>
        <v>#DIV/0!</v>
      </c>
      <c r="E24" s="12"/>
      <c r="M24" s="164">
        <f>SUM(M2:M22)</f>
        <v>0</v>
      </c>
    </row>
    <row r="25" spans="2:14" x14ac:dyDescent="0.2">
      <c r="B25" s="165"/>
      <c r="E25" s="12"/>
    </row>
    <row r="26" spans="2:14" x14ac:dyDescent="0.2">
      <c r="B26" s="165"/>
      <c r="E26" s="12"/>
    </row>
    <row r="27" spans="2:14" x14ac:dyDescent="0.2">
      <c r="B27" s="165"/>
      <c r="E27" s="12"/>
    </row>
    <row r="28" spans="2:14" x14ac:dyDescent="0.2">
      <c r="B28" s="165"/>
      <c r="E28" s="12"/>
    </row>
    <row r="29" spans="2:14" x14ac:dyDescent="0.2">
      <c r="B29" s="165"/>
      <c r="E29" s="12"/>
    </row>
    <row r="30" spans="2:14" x14ac:dyDescent="0.2">
      <c r="B30" s="165"/>
      <c r="E30" s="12"/>
    </row>
    <row r="31" spans="2:14" x14ac:dyDescent="0.2">
      <c r="B31" s="165"/>
      <c r="E31" s="12"/>
    </row>
    <row r="32" spans="2:14" x14ac:dyDescent="0.2">
      <c r="B32" s="165"/>
      <c r="E32" s="12"/>
    </row>
    <row r="33" spans="2:5" x14ac:dyDescent="0.2">
      <c r="B33" s="165"/>
      <c r="E33" s="12"/>
    </row>
  </sheetData>
  <sheetProtection algorithmName="SHA-512" hashValue="A5fvK61sVDK/yVIwl6JEDMTqiMrswyOZdGKIkYH2HwYi1nFdbpyLIz+J+/Rktjm3X/uYut9Tu9z8jjI0AFmqwA==" saltValue="WWj7VUC/U3l+i76PQNOhW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9C8E5-A4E7-4C88-9C42-901297ED9F6B}">
  <dimension ref="A1:AB329"/>
  <sheetViews>
    <sheetView tabSelected="1" zoomScale="90" zoomScaleNormal="90" zoomScaleSheetLayoutView="100" workbookViewId="0">
      <selection activeCell="Q12" sqref="Q12"/>
    </sheetView>
  </sheetViews>
  <sheetFormatPr defaultColWidth="9.140625" defaultRowHeight="15.75" x14ac:dyDescent="0.25"/>
  <cols>
    <col min="1" max="1" width="35.28515625" style="220" customWidth="1"/>
    <col min="2" max="2" width="21.28515625" style="220" customWidth="1"/>
    <col min="3" max="3" width="4.28515625" style="220" customWidth="1"/>
    <col min="4" max="4" width="21.85546875" style="220" customWidth="1"/>
    <col min="5" max="5" width="4.42578125" style="220" customWidth="1"/>
    <col min="6" max="6" width="18.5703125" style="220" customWidth="1"/>
    <col min="7" max="7" width="5" style="220" customWidth="1"/>
    <col min="8" max="8" width="9.140625" style="220" customWidth="1"/>
    <col min="9" max="16384" width="9.140625" style="220"/>
  </cols>
  <sheetData>
    <row r="1" spans="1:28" ht="18" customHeight="1" thickBot="1" x14ac:dyDescent="0.3">
      <c r="A1" s="297"/>
      <c r="B1" s="297"/>
      <c r="C1" s="297"/>
      <c r="D1" s="297"/>
      <c r="E1" s="297"/>
      <c r="F1" s="297"/>
      <c r="G1" s="297"/>
      <c r="H1" s="219"/>
      <c r="I1" s="219"/>
      <c r="J1" s="219"/>
      <c r="K1" s="219"/>
      <c r="L1" s="219"/>
      <c r="M1" s="219"/>
      <c r="N1" s="219"/>
      <c r="O1" s="219"/>
      <c r="P1" s="219"/>
      <c r="Q1" s="219"/>
      <c r="R1" s="219"/>
      <c r="S1" s="219"/>
      <c r="T1" s="219"/>
      <c r="U1" s="219"/>
      <c r="V1" s="219"/>
      <c r="W1" s="219"/>
      <c r="X1" s="219"/>
      <c r="Y1" s="219"/>
      <c r="Z1" s="219"/>
      <c r="AA1" s="219"/>
      <c r="AB1" s="219"/>
    </row>
    <row r="2" spans="1:28" ht="18" customHeight="1" x14ac:dyDescent="0.25">
      <c r="A2" s="297"/>
      <c r="B2" s="297"/>
      <c r="C2" s="297"/>
      <c r="D2" s="297"/>
      <c r="E2" s="297"/>
      <c r="F2" s="297"/>
      <c r="G2" s="297"/>
      <c r="H2" s="219"/>
      <c r="I2" s="298" t="s">
        <v>459</v>
      </c>
      <c r="J2" s="299"/>
      <c r="K2" s="299"/>
      <c r="L2" s="299"/>
      <c r="M2" s="300"/>
      <c r="N2" s="219"/>
      <c r="O2" s="219"/>
      <c r="P2" s="219"/>
      <c r="Q2" s="219"/>
      <c r="R2" s="219"/>
      <c r="S2" s="219"/>
      <c r="T2" s="219"/>
      <c r="U2" s="219"/>
      <c r="V2" s="219"/>
      <c r="W2" s="219"/>
      <c r="X2" s="219"/>
      <c r="Y2" s="219"/>
      <c r="Z2" s="219"/>
      <c r="AA2" s="219"/>
      <c r="AB2" s="219"/>
    </row>
    <row r="3" spans="1:28" ht="18" customHeight="1" x14ac:dyDescent="0.25">
      <c r="A3" s="297"/>
      <c r="B3" s="297"/>
      <c r="C3" s="297"/>
      <c r="D3" s="297"/>
      <c r="E3" s="297"/>
      <c r="F3" s="297"/>
      <c r="G3" s="297"/>
      <c r="H3" s="219"/>
      <c r="I3" s="301"/>
      <c r="J3" s="302"/>
      <c r="K3" s="302"/>
      <c r="L3" s="302"/>
      <c r="M3" s="303"/>
      <c r="N3" s="219"/>
      <c r="O3" s="219"/>
      <c r="P3" s="219"/>
      <c r="Q3" s="219"/>
      <c r="R3" s="219"/>
      <c r="S3" s="219"/>
      <c r="T3" s="219"/>
      <c r="U3" s="219"/>
      <c r="V3" s="219"/>
      <c r="W3" s="219"/>
      <c r="X3" s="219"/>
      <c r="Y3" s="219"/>
      <c r="Z3" s="219"/>
      <c r="AA3" s="219"/>
      <c r="AB3" s="219"/>
    </row>
    <row r="4" spans="1:28" ht="18" customHeight="1" x14ac:dyDescent="0.25">
      <c r="A4" s="297"/>
      <c r="B4" s="297"/>
      <c r="C4" s="297"/>
      <c r="D4" s="297"/>
      <c r="E4" s="297"/>
      <c r="F4" s="297"/>
      <c r="G4" s="297"/>
      <c r="H4" s="219"/>
      <c r="I4" s="301"/>
      <c r="J4" s="302"/>
      <c r="K4" s="302"/>
      <c r="L4" s="302"/>
      <c r="M4" s="303"/>
      <c r="N4" s="219"/>
      <c r="O4" s="219"/>
      <c r="P4" s="219"/>
      <c r="Q4" s="219"/>
      <c r="R4" s="219"/>
      <c r="S4" s="219"/>
      <c r="T4" s="219"/>
      <c r="U4" s="219"/>
      <c r="V4" s="219"/>
      <c r="W4" s="219"/>
      <c r="X4" s="219"/>
      <c r="Y4" s="219"/>
      <c r="Z4" s="219"/>
      <c r="AA4" s="219"/>
      <c r="AB4" s="219"/>
    </row>
    <row r="5" spans="1:28" ht="16.5" thickBot="1" x14ac:dyDescent="0.3">
      <c r="A5" s="251"/>
      <c r="B5" s="251"/>
      <c r="C5" s="251"/>
      <c r="D5" s="251"/>
      <c r="E5" s="251"/>
      <c r="F5" s="251"/>
      <c r="G5" s="251"/>
      <c r="H5" s="219"/>
      <c r="I5" s="301"/>
      <c r="J5" s="302"/>
      <c r="K5" s="302"/>
      <c r="L5" s="302"/>
      <c r="M5" s="303"/>
      <c r="N5" s="219"/>
      <c r="O5" s="219"/>
      <c r="P5" s="219"/>
      <c r="Q5" s="219"/>
      <c r="R5" s="219"/>
      <c r="S5" s="219"/>
      <c r="T5" s="219"/>
      <c r="U5" s="219"/>
      <c r="V5" s="219"/>
      <c r="W5" s="219"/>
      <c r="X5" s="219"/>
      <c r="Y5" s="219"/>
      <c r="Z5" s="219"/>
      <c r="AA5" s="219"/>
      <c r="AB5" s="219"/>
    </row>
    <row r="6" spans="1:28" ht="18" customHeight="1" thickBot="1" x14ac:dyDescent="0.3">
      <c r="A6" s="252" t="s">
        <v>460</v>
      </c>
      <c r="B6" s="253"/>
      <c r="C6" s="254"/>
      <c r="D6" s="254"/>
      <c r="E6" s="254"/>
      <c r="F6" s="254"/>
      <c r="G6" s="255"/>
      <c r="H6" s="219"/>
      <c r="I6" s="301"/>
      <c r="J6" s="302"/>
      <c r="K6" s="302"/>
      <c r="L6" s="302"/>
      <c r="M6" s="303"/>
      <c r="N6" s="219"/>
      <c r="O6" s="219"/>
      <c r="P6" s="219"/>
      <c r="Q6" s="219"/>
      <c r="R6" s="219"/>
      <c r="S6" s="219"/>
      <c r="T6" s="219"/>
      <c r="U6" s="219"/>
      <c r="V6" s="219"/>
      <c r="W6" s="219"/>
      <c r="X6" s="219"/>
      <c r="Y6" s="219"/>
      <c r="Z6" s="219"/>
      <c r="AA6" s="219"/>
      <c r="AB6" s="219"/>
    </row>
    <row r="7" spans="1:28" ht="18" customHeight="1" thickBot="1" x14ac:dyDescent="0.3">
      <c r="A7" s="252" t="s">
        <v>461</v>
      </c>
      <c r="B7" s="281"/>
      <c r="C7" s="256"/>
      <c r="E7" s="257" t="s">
        <v>462</v>
      </c>
      <c r="F7" s="281"/>
      <c r="G7" s="219"/>
      <c r="H7" s="219"/>
      <c r="I7" s="301"/>
      <c r="J7" s="302"/>
      <c r="K7" s="302"/>
      <c r="L7" s="302"/>
      <c r="M7" s="303"/>
      <c r="N7" s="219"/>
      <c r="O7" s="219"/>
      <c r="P7" s="219"/>
      <c r="Q7" s="219"/>
      <c r="R7" s="219"/>
      <c r="S7" s="219"/>
      <c r="T7" s="219"/>
      <c r="U7" s="219"/>
      <c r="V7" s="219"/>
      <c r="W7" s="219"/>
      <c r="X7" s="219"/>
      <c r="Y7" s="219"/>
      <c r="Z7" s="219"/>
      <c r="AA7" s="219"/>
      <c r="AB7" s="219"/>
    </row>
    <row r="8" spans="1:28" ht="18" customHeight="1" thickBot="1" x14ac:dyDescent="0.3">
      <c r="A8" s="258" t="s">
        <v>463</v>
      </c>
      <c r="B8" s="259" t="s">
        <v>464</v>
      </c>
      <c r="C8" s="260">
        <v>0</v>
      </c>
      <c r="D8" s="259" t="s">
        <v>465</v>
      </c>
      <c r="E8" s="260">
        <v>0</v>
      </c>
      <c r="F8" s="259" t="s">
        <v>466</v>
      </c>
      <c r="G8" s="260">
        <v>0</v>
      </c>
      <c r="H8" s="219"/>
      <c r="I8" s="301"/>
      <c r="J8" s="302"/>
      <c r="K8" s="302"/>
      <c r="L8" s="302"/>
      <c r="M8" s="303"/>
      <c r="N8" s="219"/>
      <c r="O8" s="219"/>
      <c r="P8" s="219"/>
      <c r="Q8" s="219"/>
      <c r="R8" s="219"/>
      <c r="S8" s="219"/>
      <c r="T8" s="219"/>
      <c r="U8" s="219"/>
      <c r="V8" s="219"/>
      <c r="W8" s="219"/>
      <c r="X8" s="219"/>
      <c r="Y8" s="219"/>
      <c r="Z8" s="219"/>
      <c r="AA8" s="219"/>
      <c r="AB8" s="219"/>
    </row>
    <row r="9" spans="1:28" ht="18" customHeight="1" thickBot="1" x14ac:dyDescent="0.3">
      <c r="A9" s="258"/>
      <c r="B9" s="261" t="s">
        <v>467</v>
      </c>
      <c r="C9" s="260">
        <v>0</v>
      </c>
      <c r="D9" s="259" t="s">
        <v>468</v>
      </c>
      <c r="E9" s="260">
        <v>0</v>
      </c>
      <c r="F9" s="262"/>
      <c r="G9" s="230"/>
      <c r="H9" s="219"/>
      <c r="I9" s="301"/>
      <c r="J9" s="302"/>
      <c r="K9" s="302"/>
      <c r="L9" s="302"/>
      <c r="M9" s="303"/>
      <c r="N9" s="219"/>
      <c r="O9" s="219"/>
      <c r="P9" s="219"/>
      <c r="Q9" s="219"/>
      <c r="R9" s="219"/>
      <c r="S9" s="219"/>
      <c r="T9" s="219"/>
      <c r="U9" s="219"/>
      <c r="V9" s="219"/>
      <c r="W9" s="219"/>
      <c r="X9" s="219"/>
      <c r="Y9" s="219"/>
      <c r="Z9" s="219"/>
      <c r="AA9" s="219"/>
      <c r="AB9" s="219"/>
    </row>
    <row r="10" spans="1:28" ht="18" customHeight="1" thickBot="1" x14ac:dyDescent="0.3">
      <c r="A10" s="258" t="s">
        <v>469</v>
      </c>
      <c r="B10" s="282"/>
      <c r="C10" s="263"/>
      <c r="D10" s="219"/>
      <c r="E10" s="219"/>
      <c r="F10" s="219"/>
      <c r="G10" s="219"/>
      <c r="H10" s="219"/>
      <c r="I10" s="301"/>
      <c r="J10" s="302"/>
      <c r="K10" s="302"/>
      <c r="L10" s="302"/>
      <c r="M10" s="303"/>
      <c r="N10" s="219"/>
      <c r="O10" s="219"/>
      <c r="P10" s="219"/>
      <c r="Q10" s="219"/>
      <c r="R10" s="219"/>
      <c r="S10" s="219"/>
      <c r="T10" s="219"/>
      <c r="U10" s="219"/>
      <c r="V10" s="219"/>
      <c r="W10" s="219"/>
      <c r="X10" s="219"/>
      <c r="Y10" s="219"/>
      <c r="Z10" s="219"/>
      <c r="AA10" s="219"/>
      <c r="AB10" s="219"/>
    </row>
    <row r="11" spans="1:28" ht="18" customHeight="1" thickBot="1" x14ac:dyDescent="0.3">
      <c r="A11" s="252" t="s">
        <v>470</v>
      </c>
      <c r="B11" s="253"/>
      <c r="C11" s="254"/>
      <c r="D11" s="264"/>
      <c r="E11" s="264"/>
      <c r="F11" s="265"/>
      <c r="G11" s="219"/>
      <c r="H11" s="219"/>
      <c r="I11" s="301"/>
      <c r="J11" s="302"/>
      <c r="K11" s="302"/>
      <c r="L11" s="302"/>
      <c r="M11" s="303"/>
      <c r="N11" s="219"/>
      <c r="O11" s="219"/>
      <c r="P11" s="219"/>
      <c r="Q11" s="219"/>
      <c r="R11" s="219"/>
      <c r="S11" s="219"/>
      <c r="T11" s="219"/>
      <c r="U11" s="219"/>
      <c r="V11" s="219"/>
      <c r="W11" s="219"/>
      <c r="X11" s="219"/>
      <c r="Y11" s="219"/>
      <c r="Z11" s="219"/>
      <c r="AA11" s="219"/>
      <c r="AB11" s="219"/>
    </row>
    <row r="12" spans="1:28" ht="18" customHeight="1" thickBot="1" x14ac:dyDescent="0.3">
      <c r="A12" s="252" t="s">
        <v>471</v>
      </c>
      <c r="B12" s="283"/>
      <c r="C12" s="266"/>
      <c r="D12" s="219"/>
      <c r="E12" s="219"/>
      <c r="F12" s="219"/>
      <c r="G12" s="219"/>
      <c r="H12" s="219"/>
      <c r="I12" s="301"/>
      <c r="J12" s="302"/>
      <c r="K12" s="302"/>
      <c r="L12" s="302"/>
      <c r="M12" s="303"/>
      <c r="N12" s="219"/>
      <c r="O12" s="219"/>
      <c r="P12" s="219"/>
      <c r="Q12" s="219"/>
      <c r="R12" s="219"/>
      <c r="S12" s="219"/>
      <c r="T12" s="219"/>
      <c r="U12" s="219"/>
      <c r="V12" s="219"/>
      <c r="W12" s="219"/>
      <c r="X12" s="219"/>
      <c r="Y12" s="219"/>
      <c r="Z12" s="219"/>
      <c r="AA12" s="219"/>
      <c r="AB12" s="219"/>
    </row>
    <row r="13" spans="1:28" ht="18" customHeight="1" thickBot="1" x14ac:dyDescent="0.3">
      <c r="A13" s="252" t="s">
        <v>472</v>
      </c>
      <c r="B13" s="267"/>
      <c r="C13" s="219"/>
      <c r="D13" s="219"/>
      <c r="E13" s="219"/>
      <c r="F13" s="219"/>
      <c r="G13" s="219"/>
      <c r="H13" s="219"/>
      <c r="I13" s="301"/>
      <c r="J13" s="302"/>
      <c r="K13" s="302"/>
      <c r="L13" s="302"/>
      <c r="M13" s="303"/>
      <c r="N13" s="219"/>
      <c r="O13" s="219"/>
      <c r="P13" s="219"/>
      <c r="Q13" s="219"/>
      <c r="R13" s="219"/>
      <c r="S13" s="219"/>
      <c r="T13" s="219"/>
      <c r="U13" s="219"/>
      <c r="V13" s="219"/>
      <c r="W13" s="219"/>
      <c r="X13" s="219"/>
      <c r="Y13" s="219"/>
      <c r="Z13" s="219"/>
      <c r="AA13" s="219"/>
      <c r="AB13" s="219"/>
    </row>
    <row r="14" spans="1:28" ht="18" customHeight="1" thickBot="1" x14ac:dyDescent="0.3">
      <c r="A14" s="307" t="s">
        <v>473</v>
      </c>
      <c r="B14" s="308"/>
      <c r="C14" s="308"/>
      <c r="D14" s="309"/>
      <c r="E14" s="230"/>
      <c r="F14" s="219"/>
      <c r="G14" s="219"/>
      <c r="H14" s="219"/>
      <c r="I14" s="301"/>
      <c r="J14" s="302"/>
      <c r="K14" s="302"/>
      <c r="L14" s="302"/>
      <c r="M14" s="303"/>
      <c r="N14" s="219"/>
      <c r="O14" s="219"/>
      <c r="P14" s="219"/>
      <c r="Q14" s="219"/>
      <c r="R14" s="219"/>
      <c r="S14" s="219"/>
      <c r="T14" s="219"/>
      <c r="U14" s="219"/>
      <c r="V14" s="219"/>
      <c r="W14" s="219"/>
      <c r="X14" s="219"/>
      <c r="Y14" s="219"/>
      <c r="Z14" s="219"/>
      <c r="AA14" s="219"/>
      <c r="AB14" s="219"/>
    </row>
    <row r="15" spans="1:28" ht="18" customHeight="1" thickBot="1" x14ac:dyDescent="0.3">
      <c r="A15" s="269" t="s">
        <v>474</v>
      </c>
      <c r="B15" s="310"/>
      <c r="C15" s="311"/>
      <c r="D15" s="312"/>
      <c r="E15" s="230"/>
      <c r="F15" s="219"/>
      <c r="G15" s="219"/>
      <c r="H15" s="219"/>
      <c r="I15" s="301"/>
      <c r="J15" s="302"/>
      <c r="K15" s="302"/>
      <c r="L15" s="302"/>
      <c r="M15" s="303"/>
      <c r="N15" s="219"/>
      <c r="O15" s="219"/>
      <c r="P15" s="219"/>
      <c r="Q15" s="219"/>
      <c r="R15" s="219"/>
      <c r="S15" s="219"/>
      <c r="T15" s="219"/>
      <c r="U15" s="219"/>
      <c r="V15" s="219"/>
      <c r="W15" s="219"/>
      <c r="X15" s="219"/>
      <c r="Y15" s="219"/>
      <c r="Z15" s="219"/>
      <c r="AA15" s="219"/>
      <c r="AB15" s="219"/>
    </row>
    <row r="16" spans="1:28" ht="18" customHeight="1" thickBot="1" x14ac:dyDescent="0.3">
      <c r="A16" s="269" t="s">
        <v>475</v>
      </c>
      <c r="B16" s="310"/>
      <c r="C16" s="311"/>
      <c r="D16" s="312"/>
      <c r="E16" s="230"/>
      <c r="F16" s="219"/>
      <c r="G16" s="219"/>
      <c r="H16" s="219"/>
      <c r="I16" s="301"/>
      <c r="J16" s="302"/>
      <c r="K16" s="302"/>
      <c r="L16" s="302"/>
      <c r="M16" s="303"/>
      <c r="N16" s="219"/>
      <c r="O16" s="219"/>
      <c r="P16" s="219"/>
      <c r="Q16" s="219"/>
      <c r="R16" s="219"/>
      <c r="S16" s="219"/>
      <c r="T16" s="219"/>
      <c r="U16" s="219"/>
      <c r="V16" s="219"/>
      <c r="W16" s="219"/>
      <c r="X16" s="219"/>
      <c r="Y16" s="219"/>
      <c r="Z16" s="219"/>
      <c r="AA16" s="219"/>
      <c r="AB16" s="219"/>
    </row>
    <row r="17" spans="1:28" ht="18" customHeight="1" thickBot="1" x14ac:dyDescent="0.3">
      <c r="A17" s="269" t="s">
        <v>476</v>
      </c>
      <c r="B17" s="310"/>
      <c r="C17" s="311"/>
      <c r="D17" s="312"/>
      <c r="E17" s="230"/>
      <c r="F17" s="219"/>
      <c r="G17" s="219"/>
      <c r="H17" s="219"/>
      <c r="I17" s="301"/>
      <c r="J17" s="302"/>
      <c r="K17" s="302"/>
      <c r="L17" s="302"/>
      <c r="M17" s="303"/>
      <c r="N17" s="219"/>
      <c r="O17" s="219"/>
      <c r="P17" s="219"/>
      <c r="Q17" s="219"/>
      <c r="R17" s="219"/>
      <c r="S17" s="219"/>
      <c r="T17" s="219"/>
      <c r="U17" s="219"/>
      <c r="V17" s="219"/>
      <c r="W17" s="219"/>
      <c r="X17" s="219"/>
      <c r="Y17" s="219"/>
      <c r="Z17" s="219"/>
      <c r="AA17" s="219"/>
      <c r="AB17" s="219"/>
    </row>
    <row r="18" spans="1:28" ht="18" customHeight="1" thickBot="1" x14ac:dyDescent="0.3">
      <c r="A18" s="269" t="s">
        <v>477</v>
      </c>
      <c r="B18" s="310"/>
      <c r="C18" s="311"/>
      <c r="D18" s="312"/>
      <c r="E18" s="230"/>
      <c r="F18" s="219"/>
      <c r="G18" s="219"/>
      <c r="H18" s="219"/>
      <c r="I18" s="301"/>
      <c r="J18" s="302"/>
      <c r="K18" s="302"/>
      <c r="L18" s="302"/>
      <c r="M18" s="303"/>
      <c r="N18" s="219"/>
      <c r="O18" s="219"/>
      <c r="P18" s="219"/>
      <c r="Q18" s="219"/>
      <c r="R18" s="219"/>
      <c r="S18" s="219"/>
      <c r="T18" s="219"/>
      <c r="U18" s="219"/>
      <c r="V18" s="219"/>
      <c r="W18" s="219"/>
      <c r="X18" s="219"/>
      <c r="Y18" s="219"/>
      <c r="Z18" s="219"/>
      <c r="AA18" s="219"/>
      <c r="AB18" s="219"/>
    </row>
    <row r="19" spans="1:28" ht="18" customHeight="1" thickBot="1" x14ac:dyDescent="0.3">
      <c r="A19" s="269" t="s">
        <v>478</v>
      </c>
      <c r="B19" s="310"/>
      <c r="C19" s="311"/>
      <c r="D19" s="312"/>
      <c r="E19" s="230"/>
      <c r="F19" s="219"/>
      <c r="G19" s="219"/>
      <c r="H19" s="219"/>
      <c r="I19" s="301"/>
      <c r="J19" s="302"/>
      <c r="K19" s="302"/>
      <c r="L19" s="302"/>
      <c r="M19" s="303"/>
      <c r="N19" s="219"/>
      <c r="O19" s="219"/>
      <c r="P19" s="219"/>
      <c r="Q19" s="219"/>
      <c r="R19" s="219"/>
      <c r="S19" s="219"/>
      <c r="T19" s="219"/>
      <c r="U19" s="219"/>
      <c r="V19" s="219"/>
      <c r="W19" s="219"/>
      <c r="X19" s="219"/>
      <c r="Y19" s="219"/>
      <c r="Z19" s="219"/>
      <c r="AA19" s="219"/>
      <c r="AB19" s="219"/>
    </row>
    <row r="20" spans="1:28" ht="17.25" customHeight="1" thickBot="1" x14ac:dyDescent="0.3">
      <c r="A20" s="269" t="s">
        <v>479</v>
      </c>
      <c r="B20" s="310"/>
      <c r="C20" s="311"/>
      <c r="D20" s="312"/>
      <c r="E20" s="230"/>
      <c r="F20" s="219"/>
      <c r="G20" s="219"/>
      <c r="H20" s="219"/>
      <c r="I20" s="301"/>
      <c r="J20" s="302"/>
      <c r="K20" s="302"/>
      <c r="L20" s="302"/>
      <c r="M20" s="303"/>
      <c r="N20" s="219"/>
      <c r="O20" s="219"/>
      <c r="P20" s="219"/>
      <c r="Q20" s="219"/>
      <c r="R20" s="219"/>
      <c r="S20" s="219"/>
      <c r="T20" s="219"/>
      <c r="U20" s="219"/>
      <c r="V20" s="219"/>
      <c r="W20" s="219"/>
      <c r="X20" s="219"/>
      <c r="Y20" s="219"/>
      <c r="Z20" s="219"/>
      <c r="AA20" s="219"/>
      <c r="AB20" s="219"/>
    </row>
    <row r="21" spans="1:28" ht="18" customHeight="1" thickBot="1" x14ac:dyDescent="0.3">
      <c r="A21" s="219"/>
      <c r="B21" s="219"/>
      <c r="C21" s="219"/>
      <c r="D21" s="219"/>
      <c r="E21" s="230"/>
      <c r="F21" s="219"/>
      <c r="G21" s="219"/>
      <c r="H21" s="270"/>
      <c r="I21" s="301"/>
      <c r="J21" s="302"/>
      <c r="K21" s="302"/>
      <c r="L21" s="302"/>
      <c r="M21" s="303"/>
      <c r="N21" s="219"/>
      <c r="O21" s="219"/>
      <c r="P21" s="219"/>
      <c r="Q21" s="219"/>
      <c r="R21" s="219"/>
      <c r="S21" s="219"/>
      <c r="T21" s="219"/>
      <c r="U21" s="219"/>
      <c r="V21" s="219"/>
      <c r="W21" s="219"/>
      <c r="X21" s="219"/>
      <c r="Y21" s="219"/>
      <c r="Z21" s="219"/>
      <c r="AA21" s="219"/>
      <c r="AB21" s="219"/>
    </row>
    <row r="22" spans="1:28" ht="18" customHeight="1" thickBot="1" x14ac:dyDescent="0.3">
      <c r="A22" s="307" t="s">
        <v>480</v>
      </c>
      <c r="B22" s="308"/>
      <c r="C22" s="308"/>
      <c r="D22" s="309"/>
      <c r="E22" s="230"/>
      <c r="F22" s="219"/>
      <c r="G22" s="219"/>
      <c r="H22" s="219"/>
      <c r="I22" s="301"/>
      <c r="J22" s="302"/>
      <c r="K22" s="302"/>
      <c r="L22" s="302"/>
      <c r="M22" s="303"/>
      <c r="N22" s="219"/>
      <c r="O22" s="219"/>
      <c r="P22" s="219"/>
      <c r="Q22" s="219"/>
      <c r="R22" s="219"/>
      <c r="S22" s="219"/>
      <c r="T22" s="219"/>
      <c r="U22" s="219"/>
      <c r="V22" s="219"/>
      <c r="W22" s="219"/>
      <c r="X22" s="219"/>
      <c r="Y22" s="219"/>
      <c r="Z22" s="219"/>
      <c r="AA22" s="219"/>
      <c r="AB22" s="219"/>
    </row>
    <row r="23" spans="1:28" ht="18" customHeight="1" thickBot="1" x14ac:dyDescent="0.3">
      <c r="A23" s="269" t="s">
        <v>481</v>
      </c>
      <c r="B23" s="271"/>
      <c r="C23" s="272"/>
      <c r="D23" s="265"/>
      <c r="E23" s="268"/>
      <c r="F23" s="219"/>
      <c r="G23" s="219"/>
      <c r="H23" s="219"/>
      <c r="I23" s="301"/>
      <c r="J23" s="302"/>
      <c r="K23" s="302"/>
      <c r="L23" s="302"/>
      <c r="M23" s="303"/>
      <c r="N23" s="219"/>
      <c r="O23" s="219"/>
      <c r="P23" s="219"/>
      <c r="Q23" s="219"/>
      <c r="R23" s="219"/>
      <c r="S23" s="219"/>
      <c r="T23" s="219"/>
      <c r="U23" s="219"/>
      <c r="V23" s="219"/>
      <c r="W23" s="219"/>
      <c r="X23" s="219"/>
      <c r="Y23" s="219"/>
      <c r="Z23" s="219"/>
      <c r="AA23" s="219"/>
      <c r="AB23" s="219"/>
    </row>
    <row r="24" spans="1:28" ht="18" customHeight="1" thickBot="1" x14ac:dyDescent="0.3">
      <c r="A24" s="273" t="s">
        <v>482</v>
      </c>
      <c r="B24" s="274"/>
      <c r="C24" s="274"/>
      <c r="D24" s="274"/>
      <c r="E24" s="274"/>
      <c r="F24" s="274"/>
      <c r="G24" s="274"/>
      <c r="H24" s="219"/>
      <c r="I24" s="301"/>
      <c r="J24" s="302"/>
      <c r="K24" s="302"/>
      <c r="L24" s="302"/>
      <c r="M24" s="303"/>
      <c r="N24" s="219"/>
      <c r="O24" s="219"/>
      <c r="P24" s="219"/>
      <c r="Q24" s="219"/>
      <c r="R24" s="219"/>
      <c r="S24" s="219"/>
      <c r="T24" s="219"/>
      <c r="U24" s="219"/>
      <c r="V24" s="219"/>
      <c r="W24" s="219"/>
      <c r="X24" s="219"/>
      <c r="Y24" s="219"/>
      <c r="Z24" s="219"/>
      <c r="AA24" s="219"/>
      <c r="AB24" s="219"/>
    </row>
    <row r="25" spans="1:28" ht="18" customHeight="1" thickBot="1" x14ac:dyDescent="0.3">
      <c r="A25" s="269" t="s">
        <v>483</v>
      </c>
      <c r="B25" s="260">
        <v>0</v>
      </c>
      <c r="C25" s="270" t="s">
        <v>484</v>
      </c>
      <c r="D25" s="219"/>
      <c r="E25" s="270"/>
      <c r="F25" s="274"/>
      <c r="G25" s="274"/>
      <c r="H25" s="219"/>
      <c r="I25" s="301"/>
      <c r="J25" s="302"/>
      <c r="K25" s="302"/>
      <c r="L25" s="302"/>
      <c r="M25" s="303"/>
      <c r="N25" s="219"/>
      <c r="O25" s="219"/>
      <c r="P25" s="219"/>
      <c r="Q25" s="219"/>
      <c r="R25" s="219"/>
      <c r="S25" s="219"/>
      <c r="T25" s="219"/>
      <c r="U25" s="219"/>
      <c r="V25" s="219"/>
      <c r="W25" s="219"/>
      <c r="X25" s="219"/>
      <c r="Y25" s="219"/>
      <c r="Z25" s="219"/>
      <c r="AA25" s="219"/>
      <c r="AB25" s="219"/>
    </row>
    <row r="26" spans="1:28" ht="18" customHeight="1" thickBot="1" x14ac:dyDescent="0.3">
      <c r="A26" s="269" t="s">
        <v>485</v>
      </c>
      <c r="B26" s="260">
        <v>0</v>
      </c>
      <c r="C26" s="270" t="s">
        <v>484</v>
      </c>
      <c r="D26" s="219"/>
      <c r="E26" s="270"/>
      <c r="F26" s="274"/>
      <c r="G26" s="274"/>
      <c r="H26" s="275"/>
      <c r="I26" s="301"/>
      <c r="J26" s="302"/>
      <c r="K26" s="302"/>
      <c r="L26" s="302"/>
      <c r="M26" s="303"/>
      <c r="N26" s="219"/>
      <c r="O26" s="219"/>
      <c r="P26" s="219"/>
      <c r="Q26" s="219"/>
      <c r="R26" s="219"/>
      <c r="S26" s="219"/>
      <c r="T26" s="219"/>
      <c r="U26" s="219"/>
      <c r="V26" s="219"/>
      <c r="W26" s="219"/>
      <c r="X26" s="219"/>
      <c r="Y26" s="219"/>
      <c r="Z26" s="219"/>
      <c r="AA26" s="219"/>
      <c r="AB26" s="219"/>
    </row>
    <row r="27" spans="1:28" ht="18" customHeight="1" x14ac:dyDescent="0.25">
      <c r="A27" s="274"/>
      <c r="B27" s="274"/>
      <c r="C27" s="274"/>
      <c r="D27" s="274"/>
      <c r="E27" s="274"/>
      <c r="F27" s="274"/>
      <c r="G27" s="274"/>
      <c r="H27" s="275"/>
      <c r="I27" s="301"/>
      <c r="J27" s="302"/>
      <c r="K27" s="302"/>
      <c r="L27" s="302"/>
      <c r="M27" s="303"/>
      <c r="N27" s="219"/>
      <c r="O27" s="219"/>
      <c r="P27" s="219"/>
      <c r="Q27" s="219"/>
      <c r="R27" s="219"/>
      <c r="S27" s="219"/>
      <c r="T27" s="219"/>
      <c r="U27" s="219"/>
      <c r="V27" s="219"/>
      <c r="W27" s="219"/>
      <c r="X27" s="219"/>
      <c r="Y27" s="219"/>
      <c r="Z27" s="219"/>
      <c r="AA27" s="219"/>
      <c r="AB27" s="219"/>
    </row>
    <row r="28" spans="1:28" ht="18" customHeight="1" thickBot="1" x14ac:dyDescent="0.3">
      <c r="A28" s="252" t="s">
        <v>486</v>
      </c>
      <c r="B28" s="252"/>
      <c r="C28" s="252"/>
      <c r="D28" s="252"/>
      <c r="E28" s="252"/>
      <c r="F28" s="252"/>
      <c r="G28" s="252"/>
      <c r="H28" s="252"/>
      <c r="I28" s="301"/>
      <c r="J28" s="302"/>
      <c r="K28" s="302"/>
      <c r="L28" s="302"/>
      <c r="M28" s="303"/>
      <c r="N28" s="219"/>
      <c r="O28" s="219"/>
      <c r="P28" s="219"/>
      <c r="Q28" s="219"/>
      <c r="R28" s="219"/>
      <c r="S28" s="219"/>
      <c r="T28" s="219"/>
      <c r="U28" s="219"/>
      <c r="V28" s="219"/>
      <c r="W28" s="219"/>
      <c r="X28" s="219"/>
      <c r="Y28" s="219"/>
      <c r="Z28" s="219"/>
      <c r="AA28" s="219"/>
      <c r="AB28" s="219"/>
    </row>
    <row r="29" spans="1:28" ht="18" customHeight="1" x14ac:dyDescent="0.25">
      <c r="A29" s="288"/>
      <c r="B29" s="289"/>
      <c r="C29" s="289"/>
      <c r="D29" s="289"/>
      <c r="E29" s="289"/>
      <c r="F29" s="289"/>
      <c r="G29" s="290"/>
      <c r="H29" s="252"/>
      <c r="I29" s="301"/>
      <c r="J29" s="302"/>
      <c r="K29" s="302"/>
      <c r="L29" s="302"/>
      <c r="M29" s="303"/>
      <c r="N29" s="219"/>
      <c r="O29" s="219"/>
      <c r="P29" s="219"/>
      <c r="Q29" s="219"/>
      <c r="R29" s="219"/>
      <c r="S29" s="219"/>
      <c r="T29" s="219"/>
      <c r="U29" s="219"/>
      <c r="V29" s="219"/>
      <c r="W29" s="219"/>
      <c r="X29" s="219"/>
      <c r="Y29" s="219"/>
      <c r="Z29" s="219"/>
      <c r="AA29" s="219"/>
      <c r="AB29" s="219"/>
    </row>
    <row r="30" spans="1:28" ht="18" customHeight="1" x14ac:dyDescent="0.25">
      <c r="A30" s="291"/>
      <c r="B30" s="292"/>
      <c r="C30" s="292"/>
      <c r="D30" s="292"/>
      <c r="E30" s="292"/>
      <c r="F30" s="292"/>
      <c r="G30" s="293"/>
      <c r="H30" s="252"/>
      <c r="I30" s="301"/>
      <c r="J30" s="302"/>
      <c r="K30" s="302"/>
      <c r="L30" s="302"/>
      <c r="M30" s="303"/>
      <c r="N30" s="219"/>
      <c r="O30" s="219"/>
      <c r="P30" s="219"/>
      <c r="Q30" s="219"/>
      <c r="R30" s="219"/>
      <c r="S30" s="219"/>
      <c r="T30" s="219"/>
      <c r="U30" s="219"/>
      <c r="V30" s="219"/>
      <c r="W30" s="219"/>
      <c r="X30" s="219"/>
      <c r="Y30" s="219"/>
      <c r="Z30" s="219"/>
      <c r="AA30" s="219"/>
      <c r="AB30" s="219"/>
    </row>
    <row r="31" spans="1:28" ht="18" customHeight="1" x14ac:dyDescent="0.25">
      <c r="A31" s="291"/>
      <c r="B31" s="292"/>
      <c r="C31" s="292"/>
      <c r="D31" s="292"/>
      <c r="E31" s="292"/>
      <c r="F31" s="292"/>
      <c r="G31" s="293"/>
      <c r="H31" s="252"/>
      <c r="I31" s="301"/>
      <c r="J31" s="302"/>
      <c r="K31" s="302"/>
      <c r="L31" s="302"/>
      <c r="M31" s="303"/>
      <c r="N31" s="219"/>
      <c r="O31" s="219"/>
      <c r="P31" s="219"/>
      <c r="Q31" s="219"/>
      <c r="R31" s="219"/>
      <c r="S31" s="219"/>
      <c r="T31" s="219"/>
      <c r="U31" s="219"/>
      <c r="V31" s="219"/>
      <c r="W31" s="219"/>
      <c r="X31" s="219"/>
      <c r="Y31" s="219"/>
      <c r="Z31" s="219"/>
      <c r="AA31" s="219"/>
      <c r="AB31" s="219"/>
    </row>
    <row r="32" spans="1:28" ht="18" customHeight="1" thickBot="1" x14ac:dyDescent="0.3">
      <c r="A32" s="294"/>
      <c r="B32" s="295"/>
      <c r="C32" s="295"/>
      <c r="D32" s="295"/>
      <c r="E32" s="295"/>
      <c r="F32" s="295"/>
      <c r="G32" s="296"/>
      <c r="H32" s="252"/>
      <c r="I32" s="304"/>
      <c r="J32" s="305"/>
      <c r="K32" s="305"/>
      <c r="L32" s="305"/>
      <c r="M32" s="306"/>
      <c r="N32" s="219"/>
      <c r="O32" s="219"/>
      <c r="P32" s="219"/>
      <c r="Q32" s="219"/>
      <c r="R32" s="219"/>
      <c r="S32" s="219"/>
      <c r="T32" s="219"/>
      <c r="U32" s="219"/>
      <c r="V32" s="219"/>
      <c r="W32" s="219"/>
      <c r="X32" s="219"/>
      <c r="Y32" s="219"/>
      <c r="Z32" s="219"/>
      <c r="AA32" s="219"/>
      <c r="AB32" s="219"/>
    </row>
    <row r="33" spans="1:28" ht="18" customHeight="1" x14ac:dyDescent="0.25">
      <c r="A33" s="274"/>
      <c r="B33" s="274"/>
      <c r="C33" s="274"/>
      <c r="D33" s="274"/>
      <c r="E33" s="274"/>
      <c r="F33" s="274"/>
      <c r="G33" s="274"/>
      <c r="H33" s="219"/>
      <c r="I33" s="219"/>
      <c r="J33" s="219"/>
      <c r="K33" s="219"/>
      <c r="L33" s="219"/>
      <c r="M33" s="219"/>
      <c r="N33" s="219"/>
      <c r="O33" s="219"/>
      <c r="P33" s="219"/>
      <c r="Q33" s="219"/>
      <c r="R33" s="219"/>
      <c r="S33" s="219"/>
      <c r="T33" s="219"/>
      <c r="U33" s="219"/>
      <c r="V33" s="219"/>
      <c r="W33" s="219"/>
      <c r="X33" s="219"/>
      <c r="Y33" s="219"/>
      <c r="Z33" s="219"/>
      <c r="AA33" s="219"/>
      <c r="AB33" s="219"/>
    </row>
    <row r="34" spans="1:28" ht="18" customHeight="1" x14ac:dyDescent="0.25">
      <c r="A34" s="274"/>
      <c r="B34" s="274"/>
      <c r="C34" s="274"/>
      <c r="D34" s="274"/>
      <c r="E34" s="274"/>
      <c r="F34" s="274"/>
      <c r="G34" s="274"/>
      <c r="H34" s="219"/>
      <c r="I34" s="219"/>
      <c r="J34" s="219"/>
      <c r="K34" s="219"/>
      <c r="L34" s="219"/>
      <c r="M34" s="219"/>
      <c r="N34" s="219"/>
      <c r="O34" s="219"/>
      <c r="P34" s="219"/>
      <c r="Q34" s="219"/>
      <c r="R34" s="219"/>
      <c r="S34" s="219"/>
      <c r="T34" s="219"/>
      <c r="U34" s="219"/>
      <c r="V34" s="219"/>
      <c r="W34" s="219"/>
      <c r="X34" s="219"/>
      <c r="Y34" s="219"/>
      <c r="Z34" s="219"/>
      <c r="AA34" s="219"/>
      <c r="AB34" s="219"/>
    </row>
    <row r="35" spans="1:28" ht="18" customHeight="1" x14ac:dyDescent="0.25">
      <c r="A35" s="274"/>
      <c r="B35" s="274"/>
      <c r="C35" s="274"/>
      <c r="D35" s="274"/>
      <c r="E35" s="274"/>
      <c r="F35" s="274"/>
      <c r="G35" s="274"/>
      <c r="H35" s="219"/>
      <c r="I35" s="219"/>
      <c r="J35" s="219"/>
      <c r="K35" s="219"/>
      <c r="L35" s="219"/>
      <c r="M35" s="219"/>
      <c r="N35" s="219"/>
      <c r="O35" s="219"/>
      <c r="P35" s="219"/>
      <c r="Q35" s="219"/>
      <c r="R35" s="219"/>
      <c r="S35" s="219"/>
      <c r="T35" s="219"/>
      <c r="U35" s="219"/>
      <c r="V35" s="219"/>
      <c r="W35" s="219"/>
      <c r="X35" s="219"/>
      <c r="Y35" s="219"/>
      <c r="Z35" s="219"/>
      <c r="AA35" s="219"/>
      <c r="AB35" s="219"/>
    </row>
    <row r="36" spans="1:28" ht="18" customHeight="1" x14ac:dyDescent="0.25">
      <c r="A36" s="274"/>
      <c r="B36" s="274"/>
      <c r="C36" s="274"/>
      <c r="D36" s="274"/>
      <c r="E36" s="274"/>
      <c r="F36" s="274"/>
      <c r="G36" s="274"/>
      <c r="H36" s="219"/>
      <c r="I36" s="219"/>
      <c r="J36" s="219"/>
      <c r="K36" s="219"/>
      <c r="L36" s="219"/>
      <c r="M36" s="219"/>
      <c r="N36" s="219"/>
      <c r="O36" s="219"/>
      <c r="P36" s="219"/>
      <c r="Q36" s="219"/>
      <c r="R36" s="219"/>
      <c r="S36" s="219"/>
      <c r="T36" s="219"/>
      <c r="U36" s="219"/>
      <c r="V36" s="219"/>
      <c r="W36" s="219"/>
      <c r="X36" s="219"/>
      <c r="Y36" s="219"/>
      <c r="Z36" s="219"/>
      <c r="AA36" s="219"/>
      <c r="AB36" s="219"/>
    </row>
    <row r="37" spans="1:28" ht="18" customHeight="1" x14ac:dyDescent="0.25">
      <c r="A37" s="274"/>
      <c r="B37" s="274"/>
      <c r="C37" s="274"/>
      <c r="D37" s="274"/>
      <c r="E37" s="274"/>
      <c r="F37" s="274"/>
      <c r="G37" s="274"/>
      <c r="H37" s="219"/>
      <c r="I37" s="219"/>
      <c r="J37" s="219"/>
      <c r="K37" s="219"/>
      <c r="L37" s="219"/>
      <c r="M37" s="219"/>
      <c r="N37" s="219"/>
      <c r="O37" s="219"/>
      <c r="P37" s="219"/>
      <c r="Q37" s="219"/>
      <c r="R37" s="219"/>
      <c r="S37" s="219"/>
      <c r="T37" s="219"/>
      <c r="U37" s="219"/>
      <c r="V37" s="219"/>
      <c r="W37" s="219"/>
      <c r="X37" s="219"/>
      <c r="Y37" s="219"/>
      <c r="Z37" s="219"/>
      <c r="AA37" s="219"/>
      <c r="AB37" s="219"/>
    </row>
    <row r="38" spans="1:28" ht="18" customHeight="1" x14ac:dyDescent="0.25">
      <c r="A38" s="274"/>
      <c r="B38" s="274"/>
      <c r="C38" s="274"/>
      <c r="D38" s="274"/>
      <c r="E38" s="274"/>
      <c r="F38" s="274"/>
      <c r="G38" s="274"/>
      <c r="H38" s="219"/>
      <c r="I38" s="219"/>
      <c r="J38" s="219"/>
      <c r="K38" s="219"/>
      <c r="L38" s="219"/>
      <c r="M38" s="219"/>
      <c r="N38" s="219"/>
      <c r="O38" s="219"/>
      <c r="P38" s="219"/>
      <c r="Q38" s="219"/>
      <c r="R38" s="219"/>
      <c r="S38" s="219"/>
      <c r="T38" s="219"/>
      <c r="U38" s="219"/>
      <c r="V38" s="219"/>
      <c r="W38" s="219"/>
      <c r="X38" s="219"/>
      <c r="Y38" s="219"/>
      <c r="Z38" s="219"/>
      <c r="AA38" s="219"/>
      <c r="AB38" s="219"/>
    </row>
    <row r="39" spans="1:28" ht="18" customHeight="1" x14ac:dyDescent="0.25">
      <c r="A39" s="274"/>
      <c r="B39" s="274"/>
      <c r="C39" s="274"/>
      <c r="D39" s="274"/>
      <c r="E39" s="274"/>
      <c r="F39" s="274"/>
      <c r="G39" s="274"/>
      <c r="H39" s="219"/>
      <c r="I39" s="219"/>
      <c r="J39" s="219"/>
      <c r="K39" s="219"/>
      <c r="L39" s="219"/>
      <c r="M39" s="219"/>
      <c r="N39" s="219"/>
      <c r="O39" s="219"/>
      <c r="P39" s="219"/>
      <c r="Q39" s="219"/>
      <c r="R39" s="219"/>
      <c r="S39" s="219"/>
      <c r="T39" s="219"/>
      <c r="U39" s="219"/>
      <c r="V39" s="219"/>
      <c r="W39" s="219"/>
      <c r="X39" s="219"/>
      <c r="Y39" s="219"/>
      <c r="Z39" s="219"/>
      <c r="AA39" s="219"/>
      <c r="AB39" s="219"/>
    </row>
    <row r="40" spans="1:28" ht="18" customHeight="1" x14ac:dyDescent="0.25">
      <c r="A40" s="274"/>
      <c r="B40" s="274"/>
      <c r="C40" s="274"/>
      <c r="D40" s="274"/>
      <c r="E40" s="274"/>
      <c r="F40" s="274"/>
      <c r="G40" s="274"/>
      <c r="H40" s="219"/>
      <c r="I40" s="219"/>
      <c r="J40" s="219"/>
      <c r="K40" s="219"/>
      <c r="L40" s="219"/>
      <c r="M40" s="219"/>
      <c r="N40" s="219"/>
      <c r="O40" s="219"/>
      <c r="P40" s="219"/>
      <c r="Q40" s="219"/>
      <c r="R40" s="219"/>
      <c r="S40" s="219"/>
      <c r="T40" s="219"/>
      <c r="U40" s="219"/>
      <c r="V40" s="219"/>
      <c r="W40" s="219"/>
      <c r="X40" s="219"/>
      <c r="Y40" s="219"/>
      <c r="Z40" s="219"/>
      <c r="AA40" s="219"/>
      <c r="AB40" s="219"/>
    </row>
    <row r="41" spans="1:28" ht="18" customHeight="1" x14ac:dyDescent="0.25">
      <c r="A41" s="274"/>
      <c r="B41" s="274"/>
      <c r="C41" s="274"/>
      <c r="D41" s="274"/>
      <c r="E41" s="274"/>
      <c r="F41" s="274"/>
      <c r="G41" s="274"/>
      <c r="H41" s="219"/>
      <c r="I41" s="219"/>
      <c r="J41" s="219"/>
      <c r="K41" s="219"/>
      <c r="L41" s="219"/>
      <c r="M41" s="219"/>
      <c r="N41" s="219"/>
      <c r="O41" s="219"/>
      <c r="P41" s="219"/>
      <c r="Q41" s="219"/>
      <c r="R41" s="219"/>
      <c r="S41" s="219"/>
      <c r="T41" s="219"/>
      <c r="U41" s="219"/>
      <c r="V41" s="219"/>
      <c r="W41" s="219"/>
      <c r="X41" s="219"/>
      <c r="Y41" s="219"/>
      <c r="Z41" s="219"/>
      <c r="AA41" s="219"/>
      <c r="AB41" s="219"/>
    </row>
    <row r="42" spans="1:28" ht="18" customHeight="1" x14ac:dyDescent="0.25">
      <c r="A42" s="274"/>
      <c r="B42" s="274"/>
      <c r="C42" s="274"/>
      <c r="D42" s="274"/>
      <c r="E42" s="274"/>
      <c r="F42" s="274"/>
      <c r="G42" s="274"/>
      <c r="H42" s="219"/>
      <c r="I42" s="219"/>
      <c r="J42" s="219"/>
      <c r="K42" s="219"/>
      <c r="L42" s="219"/>
      <c r="M42" s="219"/>
      <c r="N42" s="219"/>
      <c r="O42" s="219"/>
      <c r="P42" s="219"/>
      <c r="Q42" s="219"/>
      <c r="R42" s="219"/>
      <c r="S42" s="219"/>
      <c r="T42" s="219"/>
      <c r="U42" s="219"/>
      <c r="V42" s="219"/>
      <c r="W42" s="219"/>
      <c r="X42" s="219"/>
      <c r="Y42" s="219"/>
      <c r="Z42" s="219"/>
      <c r="AA42" s="219"/>
      <c r="AB42" s="219"/>
    </row>
    <row r="43" spans="1:28" ht="18" customHeight="1" x14ac:dyDescent="0.25">
      <c r="A43" s="274"/>
      <c r="B43" s="274"/>
      <c r="C43" s="274"/>
      <c r="D43" s="274"/>
      <c r="E43" s="274"/>
      <c r="F43" s="274"/>
      <c r="G43" s="274"/>
      <c r="H43" s="219"/>
      <c r="I43" s="219"/>
      <c r="J43" s="219"/>
      <c r="K43" s="219"/>
      <c r="L43" s="219"/>
      <c r="M43" s="219"/>
      <c r="N43" s="219"/>
      <c r="O43" s="219"/>
      <c r="P43" s="219"/>
      <c r="Q43" s="219"/>
      <c r="R43" s="219"/>
      <c r="S43" s="219"/>
      <c r="T43" s="219"/>
      <c r="U43" s="219"/>
      <c r="V43" s="219"/>
      <c r="W43" s="219"/>
      <c r="X43" s="219"/>
      <c r="Y43" s="219"/>
      <c r="Z43" s="219"/>
      <c r="AA43" s="219"/>
      <c r="AB43" s="219"/>
    </row>
    <row r="44" spans="1:28" ht="18" customHeight="1" x14ac:dyDescent="0.25">
      <c r="A44" s="274"/>
      <c r="B44" s="274"/>
      <c r="C44" s="274"/>
      <c r="D44" s="274"/>
      <c r="E44" s="274"/>
      <c r="F44" s="274"/>
      <c r="G44" s="274"/>
      <c r="H44" s="219"/>
      <c r="I44" s="219"/>
      <c r="J44" s="219"/>
      <c r="K44" s="219"/>
      <c r="L44" s="219"/>
      <c r="M44" s="219"/>
      <c r="N44" s="219"/>
      <c r="O44" s="219"/>
      <c r="P44" s="219"/>
      <c r="Q44" s="219"/>
      <c r="R44" s="219"/>
      <c r="S44" s="219"/>
      <c r="T44" s="219"/>
      <c r="U44" s="219"/>
      <c r="V44" s="219"/>
      <c r="W44" s="219"/>
      <c r="X44" s="219"/>
      <c r="Y44" s="219"/>
      <c r="Z44" s="219"/>
      <c r="AA44" s="219"/>
      <c r="AB44" s="219"/>
    </row>
    <row r="45" spans="1:28" x14ac:dyDescent="0.25">
      <c r="A45" s="274"/>
      <c r="B45" s="274"/>
      <c r="C45" s="274"/>
      <c r="D45" s="274"/>
      <c r="E45" s="274"/>
      <c r="F45" s="274"/>
      <c r="G45" s="274"/>
      <c r="H45" s="219"/>
      <c r="I45" s="219"/>
      <c r="J45" s="219"/>
      <c r="K45" s="219"/>
      <c r="L45" s="219"/>
      <c r="M45" s="219"/>
      <c r="N45" s="219"/>
      <c r="O45" s="219"/>
      <c r="P45" s="219"/>
      <c r="Q45" s="219"/>
      <c r="R45" s="219"/>
      <c r="S45" s="219"/>
      <c r="T45" s="219"/>
      <c r="U45" s="219"/>
      <c r="V45" s="219"/>
      <c r="W45" s="219"/>
      <c r="X45" s="219"/>
      <c r="Y45" s="219"/>
      <c r="Z45" s="219"/>
      <c r="AA45" s="219"/>
      <c r="AB45" s="219"/>
    </row>
    <row r="46" spans="1:28" x14ac:dyDescent="0.25">
      <c r="A46" s="274"/>
      <c r="B46" s="274"/>
      <c r="C46" s="274"/>
      <c r="D46" s="274"/>
      <c r="E46" s="274"/>
      <c r="F46" s="274"/>
      <c r="G46" s="274"/>
      <c r="H46" s="219"/>
      <c r="I46" s="219"/>
      <c r="J46" s="219"/>
      <c r="K46" s="219"/>
      <c r="L46" s="219"/>
      <c r="M46" s="219"/>
      <c r="N46" s="219"/>
      <c r="O46" s="219"/>
      <c r="P46" s="219"/>
      <c r="Q46" s="219"/>
      <c r="R46" s="219"/>
      <c r="S46" s="219"/>
      <c r="T46" s="219"/>
      <c r="U46" s="219"/>
      <c r="V46" s="219"/>
      <c r="W46" s="219"/>
      <c r="X46" s="219"/>
      <c r="Y46" s="219"/>
      <c r="Z46" s="219"/>
      <c r="AA46" s="219"/>
      <c r="AB46" s="219"/>
    </row>
    <row r="47" spans="1:28" x14ac:dyDescent="0.25">
      <c r="A47" s="274"/>
      <c r="B47" s="274"/>
      <c r="C47" s="274"/>
      <c r="D47" s="274"/>
      <c r="E47" s="274"/>
      <c r="F47" s="274"/>
      <c r="G47" s="274"/>
      <c r="H47" s="219"/>
      <c r="I47" s="219"/>
      <c r="J47" s="219"/>
      <c r="K47" s="219"/>
      <c r="L47" s="219"/>
      <c r="M47" s="219"/>
      <c r="N47" s="219"/>
      <c r="O47" s="219"/>
      <c r="P47" s="219"/>
      <c r="Q47" s="219"/>
      <c r="R47" s="219"/>
      <c r="S47" s="219"/>
      <c r="T47" s="219"/>
      <c r="U47" s="219"/>
      <c r="V47" s="219"/>
      <c r="W47" s="219"/>
      <c r="X47" s="219"/>
      <c r="Y47" s="219"/>
      <c r="Z47" s="219"/>
      <c r="AA47" s="219"/>
      <c r="AB47" s="219"/>
    </row>
    <row r="48" spans="1:28" x14ac:dyDescent="0.25">
      <c r="A48" s="274"/>
      <c r="B48" s="274"/>
      <c r="C48" s="274"/>
      <c r="D48" s="274"/>
      <c r="E48" s="274"/>
      <c r="F48" s="274"/>
      <c r="G48" s="274"/>
      <c r="H48" s="219"/>
      <c r="I48" s="219"/>
      <c r="J48" s="219"/>
      <c r="K48" s="219"/>
      <c r="L48" s="219"/>
      <c r="M48" s="219"/>
      <c r="N48" s="219"/>
      <c r="O48" s="219"/>
      <c r="P48" s="219"/>
      <c r="Q48" s="219"/>
      <c r="R48" s="219"/>
      <c r="S48" s="219"/>
      <c r="T48" s="219"/>
      <c r="U48" s="219"/>
      <c r="V48" s="219"/>
      <c r="W48" s="219"/>
      <c r="X48" s="219"/>
      <c r="Y48" s="219"/>
      <c r="Z48" s="219"/>
      <c r="AA48" s="219"/>
      <c r="AB48" s="219"/>
    </row>
    <row r="49" spans="1:28" x14ac:dyDescent="0.25">
      <c r="A49" s="274"/>
      <c r="B49" s="274"/>
      <c r="C49" s="274"/>
      <c r="D49" s="274"/>
      <c r="E49" s="274"/>
      <c r="F49" s="274"/>
      <c r="G49" s="274"/>
      <c r="H49" s="219"/>
      <c r="I49" s="219"/>
      <c r="J49" s="219"/>
      <c r="K49" s="219"/>
      <c r="L49" s="219"/>
      <c r="M49" s="219"/>
      <c r="N49" s="219"/>
      <c r="O49" s="219"/>
      <c r="P49" s="219"/>
      <c r="Q49" s="219"/>
      <c r="R49" s="219"/>
      <c r="S49" s="219"/>
      <c r="T49" s="219"/>
      <c r="U49" s="219"/>
      <c r="V49" s="219"/>
      <c r="W49" s="219"/>
      <c r="X49" s="219"/>
      <c r="Y49" s="219"/>
      <c r="Z49" s="219"/>
      <c r="AA49" s="219"/>
      <c r="AB49" s="219"/>
    </row>
    <row r="50" spans="1:28" x14ac:dyDescent="0.25">
      <c r="A50" s="274"/>
      <c r="B50" s="274"/>
      <c r="C50" s="274"/>
      <c r="D50" s="274"/>
      <c r="E50" s="274"/>
      <c r="F50" s="274"/>
      <c r="G50" s="274"/>
      <c r="H50" s="219"/>
      <c r="I50" s="219"/>
      <c r="J50" s="219"/>
      <c r="K50" s="219"/>
      <c r="L50" s="219"/>
      <c r="M50" s="219"/>
      <c r="N50" s="219"/>
      <c r="O50" s="219"/>
      <c r="P50" s="219"/>
      <c r="Q50" s="219"/>
      <c r="R50" s="219"/>
      <c r="S50" s="219"/>
      <c r="T50" s="219"/>
      <c r="U50" s="219"/>
      <c r="V50" s="219"/>
      <c r="W50" s="219"/>
      <c r="X50" s="219"/>
      <c r="Y50" s="219"/>
      <c r="Z50" s="219"/>
      <c r="AA50" s="219"/>
      <c r="AB50" s="219"/>
    </row>
    <row r="51" spans="1:28" x14ac:dyDescent="0.25">
      <c r="A51" s="274"/>
      <c r="B51" s="274"/>
      <c r="C51" s="274"/>
      <c r="D51" s="274"/>
      <c r="E51" s="274"/>
      <c r="F51" s="274"/>
      <c r="G51" s="274"/>
      <c r="H51" s="219"/>
      <c r="I51" s="219"/>
      <c r="J51" s="219"/>
      <c r="K51" s="219"/>
      <c r="L51" s="219"/>
      <c r="M51" s="219"/>
      <c r="N51" s="219"/>
      <c r="O51" s="219"/>
      <c r="P51" s="219"/>
      <c r="Q51" s="219"/>
      <c r="R51" s="219"/>
      <c r="S51" s="219"/>
      <c r="T51" s="219"/>
      <c r="U51" s="219"/>
      <c r="V51" s="219"/>
      <c r="W51" s="219"/>
      <c r="X51" s="219"/>
      <c r="Y51" s="219"/>
      <c r="Z51" s="219"/>
      <c r="AA51" s="219"/>
      <c r="AB51" s="219"/>
    </row>
    <row r="52" spans="1:28" x14ac:dyDescent="0.25">
      <c r="A52" s="274"/>
      <c r="B52" s="274"/>
      <c r="C52" s="274"/>
      <c r="D52" s="274"/>
      <c r="E52" s="274"/>
      <c r="F52" s="274"/>
      <c r="G52" s="274"/>
      <c r="H52" s="219"/>
      <c r="I52" s="219"/>
      <c r="J52" s="219"/>
      <c r="K52" s="219"/>
      <c r="L52" s="219"/>
      <c r="M52" s="219"/>
      <c r="N52" s="219"/>
      <c r="O52" s="219"/>
      <c r="P52" s="219"/>
      <c r="Q52" s="219"/>
      <c r="R52" s="219"/>
      <c r="S52" s="219"/>
      <c r="T52" s="219"/>
      <c r="U52" s="219"/>
      <c r="V52" s="219"/>
      <c r="W52" s="219"/>
      <c r="X52" s="219"/>
      <c r="Y52" s="219"/>
      <c r="Z52" s="219"/>
      <c r="AA52" s="219"/>
      <c r="AB52" s="219"/>
    </row>
    <row r="53" spans="1:28" x14ac:dyDescent="0.25">
      <c r="A53" s="274"/>
      <c r="B53" s="274"/>
      <c r="C53" s="274"/>
      <c r="D53" s="274"/>
      <c r="E53" s="274"/>
      <c r="F53" s="274"/>
      <c r="G53" s="274"/>
      <c r="H53" s="219"/>
      <c r="I53" s="219"/>
      <c r="J53" s="219"/>
      <c r="K53" s="219"/>
      <c r="L53" s="219"/>
      <c r="M53" s="219"/>
      <c r="N53" s="219"/>
      <c r="O53" s="219"/>
      <c r="P53" s="219"/>
      <c r="Q53" s="219"/>
      <c r="R53" s="219"/>
      <c r="S53" s="219"/>
      <c r="T53" s="219"/>
      <c r="U53" s="219"/>
      <c r="V53" s="219"/>
      <c r="W53" s="219"/>
      <c r="X53" s="219"/>
      <c r="Y53" s="219"/>
      <c r="Z53" s="219"/>
      <c r="AA53" s="219"/>
      <c r="AB53" s="219"/>
    </row>
    <row r="54" spans="1:28" x14ac:dyDescent="0.25">
      <c r="A54" s="274"/>
      <c r="B54" s="274"/>
      <c r="C54" s="274"/>
      <c r="D54" s="274"/>
      <c r="E54" s="274"/>
      <c r="F54" s="274"/>
      <c r="G54" s="274"/>
      <c r="H54" s="219"/>
      <c r="I54" s="219"/>
      <c r="J54" s="219"/>
      <c r="K54" s="219"/>
      <c r="L54" s="219"/>
      <c r="M54" s="219"/>
      <c r="N54" s="219"/>
      <c r="O54" s="219"/>
      <c r="P54" s="219"/>
      <c r="Q54" s="219"/>
      <c r="R54" s="219"/>
      <c r="S54" s="219"/>
      <c r="T54" s="219"/>
      <c r="U54" s="219"/>
      <c r="V54" s="219"/>
      <c r="W54" s="219"/>
      <c r="X54" s="219"/>
      <c r="Y54" s="219"/>
      <c r="Z54" s="219"/>
      <c r="AA54" s="219"/>
      <c r="AB54" s="219"/>
    </row>
    <row r="55" spans="1:28" x14ac:dyDescent="0.25">
      <c r="A55" s="274"/>
      <c r="B55" s="274"/>
      <c r="C55" s="274"/>
      <c r="D55" s="274"/>
      <c r="E55" s="274"/>
      <c r="F55" s="274"/>
      <c r="G55" s="274"/>
      <c r="H55" s="219"/>
      <c r="I55" s="219"/>
      <c r="J55" s="219"/>
      <c r="K55" s="219"/>
      <c r="L55" s="219"/>
      <c r="M55" s="219"/>
      <c r="N55" s="219"/>
      <c r="O55" s="219"/>
      <c r="P55" s="219"/>
      <c r="Q55" s="219"/>
      <c r="R55" s="219"/>
      <c r="S55" s="219"/>
      <c r="T55" s="219"/>
      <c r="U55" s="219"/>
      <c r="V55" s="219"/>
      <c r="W55" s="219"/>
      <c r="X55" s="219"/>
      <c r="Y55" s="219"/>
      <c r="Z55" s="219"/>
      <c r="AA55" s="219"/>
      <c r="AB55" s="219"/>
    </row>
    <row r="56" spans="1:28" x14ac:dyDescent="0.25">
      <c r="A56" s="274"/>
      <c r="B56" s="274"/>
      <c r="C56" s="274"/>
      <c r="D56" s="274"/>
      <c r="E56" s="274"/>
      <c r="F56" s="274"/>
      <c r="G56" s="274"/>
      <c r="H56" s="219"/>
      <c r="I56" s="219"/>
      <c r="J56" s="219"/>
      <c r="K56" s="219"/>
      <c r="L56" s="219"/>
      <c r="M56" s="219"/>
      <c r="N56" s="219"/>
      <c r="O56" s="219"/>
      <c r="P56" s="219"/>
      <c r="Q56" s="219"/>
      <c r="R56" s="219"/>
      <c r="S56" s="219"/>
      <c r="T56" s="219"/>
      <c r="U56" s="219"/>
      <c r="V56" s="219"/>
      <c r="W56" s="219"/>
      <c r="X56" s="219"/>
      <c r="Y56" s="219"/>
      <c r="Z56" s="219"/>
      <c r="AA56" s="219"/>
      <c r="AB56" s="219"/>
    </row>
    <row r="57" spans="1:28" x14ac:dyDescent="0.25">
      <c r="A57" s="274"/>
      <c r="B57" s="274"/>
      <c r="C57" s="274"/>
      <c r="D57" s="274"/>
      <c r="E57" s="274"/>
      <c r="F57" s="274"/>
      <c r="G57" s="274"/>
      <c r="H57" s="219"/>
      <c r="I57" s="219"/>
      <c r="J57" s="219"/>
      <c r="K57" s="219"/>
      <c r="L57" s="219"/>
      <c r="M57" s="219"/>
      <c r="N57" s="219"/>
      <c r="O57" s="219"/>
      <c r="P57" s="219"/>
      <c r="Q57" s="219"/>
      <c r="R57" s="219"/>
      <c r="S57" s="219"/>
      <c r="T57" s="219"/>
      <c r="U57" s="219"/>
      <c r="V57" s="219"/>
      <c r="W57" s="219"/>
      <c r="X57" s="219"/>
      <c r="Y57" s="219"/>
      <c r="Z57" s="219"/>
      <c r="AA57" s="219"/>
      <c r="AB57" s="219"/>
    </row>
    <row r="58" spans="1:28" x14ac:dyDescent="0.25">
      <c r="A58" s="274"/>
      <c r="B58" s="274"/>
      <c r="C58" s="274"/>
      <c r="D58" s="274"/>
      <c r="E58" s="274"/>
      <c r="F58" s="274"/>
      <c r="G58" s="274"/>
      <c r="H58" s="219"/>
      <c r="I58" s="219"/>
      <c r="J58" s="219"/>
      <c r="K58" s="219"/>
      <c r="L58" s="219"/>
      <c r="M58" s="219"/>
      <c r="N58" s="219"/>
      <c r="O58" s="219"/>
      <c r="P58" s="219"/>
      <c r="Q58" s="219"/>
      <c r="R58" s="219"/>
      <c r="S58" s="219"/>
      <c r="T58" s="219"/>
      <c r="U58" s="219"/>
      <c r="V58" s="219"/>
      <c r="W58" s="219"/>
      <c r="X58" s="219"/>
      <c r="Y58" s="219"/>
      <c r="Z58" s="219"/>
      <c r="AA58" s="219"/>
      <c r="AB58" s="219"/>
    </row>
    <row r="59" spans="1:28" x14ac:dyDescent="0.25">
      <c r="A59" s="274"/>
      <c r="B59" s="274"/>
      <c r="C59" s="274"/>
      <c r="D59" s="274"/>
      <c r="E59" s="274"/>
      <c r="F59" s="274"/>
      <c r="G59" s="274"/>
      <c r="H59" s="219"/>
      <c r="I59" s="219"/>
      <c r="J59" s="219"/>
      <c r="K59" s="219"/>
      <c r="L59" s="219"/>
      <c r="M59" s="219"/>
      <c r="N59" s="219"/>
      <c r="O59" s="219"/>
      <c r="P59" s="219"/>
      <c r="Q59" s="219"/>
      <c r="R59" s="219"/>
      <c r="S59" s="219"/>
      <c r="T59" s="219"/>
      <c r="U59" s="219"/>
      <c r="V59" s="219"/>
      <c r="W59" s="219"/>
      <c r="X59" s="219"/>
      <c r="Y59" s="219"/>
      <c r="Z59" s="219"/>
      <c r="AA59" s="219"/>
      <c r="AB59" s="219"/>
    </row>
    <row r="60" spans="1:28" x14ac:dyDescent="0.25">
      <c r="A60" s="274"/>
      <c r="B60" s="274"/>
      <c r="C60" s="274"/>
      <c r="D60" s="274"/>
      <c r="E60" s="274"/>
      <c r="F60" s="274"/>
      <c r="G60" s="274"/>
      <c r="H60" s="219"/>
      <c r="I60" s="219"/>
      <c r="J60" s="219"/>
      <c r="K60" s="219"/>
      <c r="L60" s="219"/>
      <c r="M60" s="219"/>
      <c r="N60" s="219"/>
      <c r="O60" s="219"/>
      <c r="P60" s="219"/>
      <c r="Q60" s="219"/>
      <c r="R60" s="219"/>
      <c r="S60" s="219"/>
      <c r="T60" s="219"/>
      <c r="U60" s="219"/>
      <c r="V60" s="219"/>
      <c r="W60" s="219"/>
      <c r="X60" s="219"/>
      <c r="Y60" s="219"/>
      <c r="Z60" s="219"/>
      <c r="AA60" s="219"/>
      <c r="AB60" s="219"/>
    </row>
    <row r="61" spans="1:28" x14ac:dyDescent="0.25">
      <c r="A61" s="274"/>
      <c r="B61" s="274"/>
      <c r="C61" s="274"/>
      <c r="D61" s="274"/>
      <c r="E61" s="274"/>
      <c r="F61" s="274"/>
      <c r="G61" s="274"/>
      <c r="H61" s="219"/>
      <c r="I61" s="219"/>
      <c r="J61" s="219"/>
      <c r="K61" s="219"/>
      <c r="L61" s="219"/>
      <c r="M61" s="219"/>
      <c r="N61" s="219"/>
      <c r="O61" s="219"/>
      <c r="P61" s="219"/>
      <c r="Q61" s="219"/>
      <c r="R61" s="219"/>
      <c r="S61" s="219"/>
      <c r="T61" s="219"/>
      <c r="U61" s="219"/>
      <c r="V61" s="219"/>
      <c r="W61" s="219"/>
      <c r="X61" s="219"/>
      <c r="Y61" s="219"/>
      <c r="Z61" s="219"/>
      <c r="AA61" s="219"/>
      <c r="AB61" s="219"/>
    </row>
    <row r="62" spans="1:28" x14ac:dyDescent="0.25">
      <c r="A62" s="274"/>
      <c r="B62" s="274"/>
      <c r="C62" s="274"/>
      <c r="D62" s="274"/>
      <c r="E62" s="274"/>
      <c r="F62" s="274"/>
      <c r="G62" s="274"/>
      <c r="H62" s="219"/>
      <c r="I62" s="219"/>
      <c r="J62" s="219"/>
      <c r="K62" s="219"/>
      <c r="L62" s="219"/>
      <c r="M62" s="219"/>
      <c r="N62" s="219"/>
      <c r="O62" s="219"/>
      <c r="P62" s="219"/>
      <c r="Q62" s="219"/>
      <c r="R62" s="219"/>
      <c r="S62" s="219"/>
      <c r="T62" s="219"/>
      <c r="U62" s="219"/>
      <c r="V62" s="219"/>
      <c r="W62" s="219"/>
      <c r="X62" s="219"/>
      <c r="Y62" s="219"/>
      <c r="Z62" s="219"/>
      <c r="AA62" s="219"/>
      <c r="AB62" s="219"/>
    </row>
    <row r="63" spans="1:28" x14ac:dyDescent="0.25">
      <c r="A63" s="274"/>
      <c r="B63" s="274"/>
      <c r="C63" s="274"/>
      <c r="D63" s="274"/>
      <c r="E63" s="274"/>
      <c r="F63" s="274"/>
      <c r="G63" s="274"/>
      <c r="H63" s="219"/>
      <c r="I63" s="219"/>
      <c r="J63" s="219"/>
      <c r="K63" s="219"/>
      <c r="L63" s="219"/>
      <c r="M63" s="219"/>
      <c r="N63" s="219"/>
      <c r="O63" s="219"/>
      <c r="P63" s="219"/>
      <c r="Q63" s="219"/>
      <c r="R63" s="219"/>
      <c r="S63" s="219"/>
      <c r="T63" s="219"/>
      <c r="U63" s="219"/>
      <c r="V63" s="219"/>
      <c r="W63" s="219"/>
      <c r="X63" s="219"/>
      <c r="Y63" s="219"/>
      <c r="Z63" s="219"/>
      <c r="AA63" s="219"/>
      <c r="AB63" s="219"/>
    </row>
    <row r="64" spans="1:28" x14ac:dyDescent="0.25">
      <c r="A64" s="274"/>
      <c r="B64" s="274"/>
      <c r="C64" s="274"/>
      <c r="D64" s="274"/>
      <c r="E64" s="274"/>
      <c r="F64" s="274"/>
      <c r="G64" s="274"/>
      <c r="H64" s="219"/>
      <c r="I64" s="219"/>
      <c r="J64" s="219"/>
      <c r="K64" s="219"/>
      <c r="L64" s="219"/>
      <c r="M64" s="219"/>
      <c r="N64" s="219"/>
      <c r="O64" s="219"/>
      <c r="P64" s="219"/>
      <c r="Q64" s="219"/>
      <c r="R64" s="219"/>
      <c r="S64" s="219"/>
      <c r="T64" s="219"/>
      <c r="U64" s="219"/>
      <c r="V64" s="219"/>
      <c r="W64" s="219"/>
      <c r="X64" s="219"/>
      <c r="Y64" s="219"/>
      <c r="Z64" s="219"/>
      <c r="AA64" s="219"/>
      <c r="AB64" s="219"/>
    </row>
    <row r="65" spans="1:28" x14ac:dyDescent="0.25">
      <c r="A65" s="274"/>
      <c r="B65" s="274"/>
      <c r="C65" s="274"/>
      <c r="D65" s="274"/>
      <c r="E65" s="274"/>
      <c r="F65" s="274"/>
      <c r="G65" s="274"/>
      <c r="H65" s="219"/>
      <c r="I65" s="219"/>
      <c r="J65" s="219"/>
      <c r="K65" s="219"/>
      <c r="L65" s="219"/>
      <c r="M65" s="219"/>
      <c r="N65" s="219"/>
      <c r="O65" s="219"/>
      <c r="P65" s="219"/>
      <c r="Q65" s="219"/>
      <c r="R65" s="219"/>
      <c r="S65" s="219"/>
      <c r="T65" s="219"/>
      <c r="U65" s="219"/>
      <c r="V65" s="219"/>
      <c r="W65" s="219"/>
      <c r="X65" s="219"/>
      <c r="Y65" s="219"/>
      <c r="Z65" s="219"/>
      <c r="AA65" s="219"/>
      <c r="AB65" s="219"/>
    </row>
    <row r="66" spans="1:28" x14ac:dyDescent="0.25">
      <c r="A66" s="274"/>
      <c r="B66" s="274"/>
      <c r="C66" s="274"/>
      <c r="D66" s="274"/>
      <c r="E66" s="274"/>
      <c r="F66" s="274"/>
      <c r="G66" s="274"/>
      <c r="H66" s="219"/>
      <c r="I66" s="219"/>
      <c r="J66" s="219"/>
      <c r="K66" s="219"/>
      <c r="L66" s="219"/>
      <c r="M66" s="219"/>
      <c r="N66" s="219"/>
      <c r="O66" s="219"/>
      <c r="P66" s="219"/>
      <c r="Q66" s="219"/>
      <c r="R66" s="219"/>
      <c r="S66" s="219"/>
      <c r="T66" s="219"/>
      <c r="U66" s="219"/>
      <c r="V66" s="219"/>
      <c r="W66" s="219"/>
      <c r="X66" s="219"/>
      <c r="Y66" s="219"/>
      <c r="Z66" s="219"/>
      <c r="AA66" s="219"/>
      <c r="AB66" s="219"/>
    </row>
    <row r="67" spans="1:28" x14ac:dyDescent="0.25">
      <c r="A67" s="274"/>
      <c r="B67" s="274"/>
      <c r="C67" s="274"/>
      <c r="D67" s="274"/>
      <c r="E67" s="274"/>
      <c r="F67" s="274"/>
      <c r="G67" s="274"/>
      <c r="H67" s="219"/>
      <c r="I67" s="219"/>
      <c r="J67" s="219"/>
      <c r="K67" s="219"/>
      <c r="L67" s="219"/>
      <c r="M67" s="219"/>
      <c r="N67" s="219"/>
      <c r="O67" s="219"/>
      <c r="P67" s="219"/>
      <c r="Q67" s="219"/>
      <c r="R67" s="219"/>
      <c r="S67" s="219"/>
      <c r="T67" s="219"/>
      <c r="U67" s="219"/>
      <c r="V67" s="219"/>
      <c r="W67" s="219"/>
      <c r="X67" s="219"/>
      <c r="Y67" s="219"/>
      <c r="Z67" s="219"/>
      <c r="AA67" s="219"/>
      <c r="AB67" s="219"/>
    </row>
    <row r="68" spans="1:28" x14ac:dyDescent="0.25">
      <c r="A68" s="274"/>
      <c r="B68" s="274"/>
      <c r="C68" s="274"/>
      <c r="D68" s="274"/>
      <c r="E68" s="274"/>
      <c r="F68" s="274"/>
      <c r="G68" s="274"/>
      <c r="H68" s="219"/>
      <c r="I68" s="219"/>
      <c r="J68" s="219"/>
      <c r="K68" s="219"/>
      <c r="L68" s="219"/>
      <c r="M68" s="219"/>
      <c r="N68" s="219"/>
      <c r="O68" s="219"/>
      <c r="P68" s="219"/>
      <c r="Q68" s="219"/>
      <c r="R68" s="219"/>
      <c r="S68" s="219"/>
      <c r="T68" s="219"/>
      <c r="U68" s="219"/>
      <c r="V68" s="219"/>
      <c r="W68" s="219"/>
      <c r="X68" s="219"/>
      <c r="Y68" s="219"/>
      <c r="Z68" s="219"/>
      <c r="AA68" s="219"/>
      <c r="AB68" s="219"/>
    </row>
    <row r="69" spans="1:28" x14ac:dyDescent="0.25">
      <c r="A69" s="274"/>
      <c r="B69" s="274"/>
      <c r="C69" s="274"/>
      <c r="D69" s="274"/>
      <c r="E69" s="274"/>
      <c r="F69" s="274"/>
      <c r="G69" s="274"/>
      <c r="H69" s="219"/>
      <c r="I69" s="219"/>
      <c r="J69" s="219"/>
      <c r="K69" s="219"/>
      <c r="L69" s="219"/>
      <c r="M69" s="219"/>
      <c r="N69" s="219"/>
      <c r="O69" s="219"/>
      <c r="P69" s="219"/>
      <c r="Q69" s="219"/>
      <c r="R69" s="219"/>
      <c r="S69" s="219"/>
      <c r="T69" s="219"/>
      <c r="U69" s="219"/>
      <c r="V69" s="219"/>
      <c r="W69" s="219"/>
      <c r="X69" s="219"/>
      <c r="Y69" s="219"/>
      <c r="Z69" s="219"/>
      <c r="AA69" s="219"/>
      <c r="AB69" s="219"/>
    </row>
    <row r="70" spans="1:28" x14ac:dyDescent="0.25">
      <c r="A70" s="274"/>
      <c r="B70" s="274"/>
      <c r="C70" s="274"/>
      <c r="D70" s="274"/>
      <c r="E70" s="274"/>
      <c r="F70" s="274"/>
      <c r="G70" s="274"/>
      <c r="H70" s="219"/>
      <c r="I70" s="219"/>
      <c r="J70" s="219"/>
      <c r="K70" s="219"/>
      <c r="L70" s="219"/>
      <c r="M70" s="219"/>
      <c r="N70" s="219"/>
      <c r="O70" s="219"/>
      <c r="P70" s="219"/>
      <c r="Q70" s="219"/>
      <c r="R70" s="219"/>
      <c r="S70" s="219"/>
      <c r="T70" s="219"/>
      <c r="U70" s="219"/>
      <c r="V70" s="219"/>
      <c r="W70" s="219"/>
      <c r="X70" s="219"/>
      <c r="Y70" s="219"/>
      <c r="Z70" s="219"/>
      <c r="AA70" s="219"/>
      <c r="AB70" s="219"/>
    </row>
    <row r="71" spans="1:28" x14ac:dyDescent="0.25">
      <c r="A71" s="274"/>
      <c r="B71" s="274"/>
      <c r="C71" s="274"/>
      <c r="D71" s="274"/>
      <c r="E71" s="274"/>
      <c r="F71" s="274"/>
      <c r="G71" s="274"/>
      <c r="H71" s="219"/>
      <c r="I71" s="219"/>
      <c r="J71" s="219"/>
      <c r="K71" s="219"/>
      <c r="L71" s="219"/>
      <c r="M71" s="219"/>
      <c r="N71" s="219"/>
      <c r="O71" s="219"/>
      <c r="P71" s="219"/>
      <c r="Q71" s="219"/>
      <c r="R71" s="219"/>
      <c r="S71" s="219"/>
      <c r="T71" s="219"/>
      <c r="U71" s="219"/>
      <c r="V71" s="219"/>
      <c r="W71" s="219"/>
      <c r="X71" s="219"/>
      <c r="Y71" s="219"/>
      <c r="Z71" s="219"/>
      <c r="AA71" s="219"/>
      <c r="AB71" s="219"/>
    </row>
    <row r="72" spans="1:28" x14ac:dyDescent="0.25">
      <c r="A72" s="274"/>
      <c r="B72" s="274"/>
      <c r="C72" s="274"/>
      <c r="D72" s="274"/>
      <c r="E72" s="274"/>
      <c r="F72" s="274"/>
      <c r="G72" s="274"/>
      <c r="H72" s="219"/>
      <c r="I72" s="219"/>
      <c r="J72" s="219"/>
      <c r="K72" s="219"/>
      <c r="L72" s="219"/>
      <c r="M72" s="219"/>
      <c r="N72" s="219"/>
      <c r="O72" s="219"/>
      <c r="P72" s="219"/>
      <c r="Q72" s="219"/>
      <c r="R72" s="219"/>
      <c r="S72" s="219"/>
      <c r="T72" s="219"/>
      <c r="U72" s="219"/>
      <c r="V72" s="219"/>
      <c r="W72" s="219"/>
      <c r="X72" s="219"/>
      <c r="Y72" s="219"/>
      <c r="Z72" s="219"/>
      <c r="AA72" s="219"/>
      <c r="AB72" s="219"/>
    </row>
    <row r="73" spans="1:28" x14ac:dyDescent="0.25">
      <c r="A73" s="274"/>
      <c r="B73" s="274"/>
      <c r="C73" s="274"/>
      <c r="D73" s="274"/>
      <c r="E73" s="274"/>
      <c r="F73" s="274"/>
      <c r="G73" s="274"/>
      <c r="H73" s="219"/>
      <c r="I73" s="219"/>
      <c r="J73" s="219"/>
      <c r="K73" s="219"/>
      <c r="L73" s="219"/>
      <c r="M73" s="219"/>
      <c r="N73" s="219"/>
      <c r="O73" s="219"/>
      <c r="P73" s="219"/>
      <c r="Q73" s="219"/>
      <c r="R73" s="219"/>
      <c r="S73" s="219"/>
      <c r="T73" s="219"/>
      <c r="U73" s="219"/>
      <c r="V73" s="219"/>
      <c r="W73" s="219"/>
      <c r="X73" s="219"/>
      <c r="Y73" s="219"/>
      <c r="Z73" s="219"/>
      <c r="AA73" s="219"/>
      <c r="AB73" s="219"/>
    </row>
    <row r="74" spans="1:28" x14ac:dyDescent="0.25">
      <c r="A74" s="274"/>
      <c r="B74" s="274"/>
      <c r="C74" s="274"/>
      <c r="D74" s="274"/>
      <c r="E74" s="274"/>
      <c r="F74" s="274"/>
      <c r="G74" s="274"/>
      <c r="H74" s="219"/>
      <c r="I74" s="219"/>
      <c r="J74" s="219"/>
      <c r="K74" s="219"/>
      <c r="L74" s="219"/>
      <c r="M74" s="219"/>
      <c r="N74" s="219"/>
      <c r="O74" s="219"/>
      <c r="P74" s="219"/>
      <c r="Q74" s="219"/>
      <c r="R74" s="219"/>
      <c r="S74" s="219"/>
      <c r="T74" s="219"/>
      <c r="U74" s="219"/>
      <c r="V74" s="219"/>
      <c r="W74" s="219"/>
      <c r="X74" s="219"/>
      <c r="Y74" s="219"/>
      <c r="Z74" s="219"/>
      <c r="AA74" s="219"/>
      <c r="AB74" s="219"/>
    </row>
    <row r="75" spans="1:28" x14ac:dyDescent="0.25">
      <c r="A75" s="274"/>
      <c r="B75" s="274"/>
      <c r="C75" s="274"/>
      <c r="D75" s="274"/>
      <c r="E75" s="274"/>
      <c r="F75" s="274"/>
      <c r="G75" s="274"/>
      <c r="H75" s="219"/>
      <c r="I75" s="219"/>
      <c r="J75" s="219"/>
      <c r="K75" s="219"/>
      <c r="L75" s="219"/>
      <c r="M75" s="219"/>
      <c r="N75" s="219"/>
      <c r="O75" s="219"/>
      <c r="P75" s="219"/>
      <c r="Q75" s="219"/>
      <c r="R75" s="219"/>
      <c r="S75" s="219"/>
      <c r="T75" s="219"/>
      <c r="U75" s="219"/>
      <c r="V75" s="219"/>
      <c r="W75" s="219"/>
      <c r="X75" s="219"/>
      <c r="Y75" s="219"/>
      <c r="Z75" s="219"/>
      <c r="AA75" s="219"/>
      <c r="AB75" s="219"/>
    </row>
    <row r="76" spans="1:28" x14ac:dyDescent="0.25">
      <c r="A76" s="274"/>
      <c r="B76" s="274"/>
      <c r="C76" s="274"/>
      <c r="D76" s="274"/>
      <c r="E76" s="274"/>
      <c r="F76" s="274"/>
      <c r="G76" s="274"/>
      <c r="H76" s="219"/>
      <c r="I76" s="219"/>
      <c r="J76" s="219"/>
      <c r="K76" s="219"/>
      <c r="L76" s="219"/>
      <c r="M76" s="219"/>
      <c r="N76" s="219"/>
      <c r="O76" s="219"/>
      <c r="P76" s="219"/>
      <c r="Q76" s="219"/>
      <c r="R76" s="219"/>
      <c r="S76" s="219"/>
      <c r="T76" s="219"/>
      <c r="U76" s="219"/>
      <c r="V76" s="219"/>
      <c r="W76" s="219"/>
      <c r="X76" s="219"/>
      <c r="Y76" s="219"/>
      <c r="Z76" s="219"/>
      <c r="AA76" s="219"/>
      <c r="AB76" s="219"/>
    </row>
    <row r="77" spans="1:28" x14ac:dyDescent="0.25">
      <c r="A77" s="274"/>
      <c r="B77" s="274"/>
      <c r="C77" s="274"/>
      <c r="D77" s="274"/>
      <c r="E77" s="274"/>
      <c r="F77" s="274"/>
      <c r="G77" s="274"/>
      <c r="H77" s="219"/>
      <c r="I77" s="219"/>
      <c r="J77" s="219"/>
      <c r="K77" s="219"/>
      <c r="L77" s="219"/>
      <c r="M77" s="219"/>
      <c r="N77" s="219"/>
      <c r="O77" s="219"/>
      <c r="P77" s="219"/>
      <c r="Q77" s="219"/>
      <c r="R77" s="219"/>
      <c r="S77" s="219"/>
      <c r="T77" s="219"/>
      <c r="U77" s="219"/>
      <c r="V77" s="219"/>
      <c r="W77" s="219"/>
      <c r="X77" s="219"/>
      <c r="Y77" s="219"/>
      <c r="Z77" s="219"/>
      <c r="AA77" s="219"/>
      <c r="AB77" s="219"/>
    </row>
    <row r="78" spans="1:28" x14ac:dyDescent="0.25">
      <c r="A78" s="274"/>
      <c r="B78" s="274"/>
      <c r="C78" s="274"/>
      <c r="D78" s="274"/>
      <c r="E78" s="274"/>
      <c r="F78" s="274"/>
      <c r="G78" s="274"/>
      <c r="H78" s="219"/>
      <c r="I78" s="219"/>
      <c r="J78" s="219"/>
      <c r="K78" s="219"/>
      <c r="L78" s="219"/>
      <c r="M78" s="219"/>
      <c r="N78" s="219"/>
      <c r="O78" s="219"/>
      <c r="P78" s="219"/>
      <c r="Q78" s="219"/>
      <c r="R78" s="219"/>
      <c r="S78" s="219"/>
      <c r="T78" s="219"/>
      <c r="U78" s="219"/>
      <c r="V78" s="219"/>
      <c r="W78" s="219"/>
      <c r="X78" s="219"/>
      <c r="Y78" s="219"/>
      <c r="Z78" s="219"/>
      <c r="AA78" s="219"/>
      <c r="AB78" s="219"/>
    </row>
    <row r="79" spans="1:28" x14ac:dyDescent="0.25">
      <c r="A79" s="274"/>
      <c r="B79" s="274"/>
      <c r="C79" s="274"/>
      <c r="D79" s="274"/>
      <c r="E79" s="274"/>
      <c r="F79" s="274"/>
      <c r="G79" s="274"/>
      <c r="H79" s="219"/>
      <c r="I79" s="219"/>
      <c r="J79" s="219"/>
      <c r="K79" s="219"/>
      <c r="L79" s="219"/>
      <c r="M79" s="219"/>
      <c r="N79" s="219"/>
      <c r="O79" s="219"/>
      <c r="P79" s="219"/>
      <c r="Q79" s="219"/>
      <c r="R79" s="219"/>
      <c r="S79" s="219"/>
      <c r="T79" s="219"/>
      <c r="U79" s="219"/>
      <c r="V79" s="219"/>
      <c r="W79" s="219"/>
      <c r="X79" s="219"/>
      <c r="Y79" s="219"/>
      <c r="Z79" s="219"/>
      <c r="AA79" s="219"/>
      <c r="AB79" s="219"/>
    </row>
    <row r="80" spans="1:28" x14ac:dyDescent="0.25">
      <c r="A80" s="274"/>
      <c r="B80" s="274"/>
      <c r="C80" s="274"/>
      <c r="D80" s="274"/>
      <c r="E80" s="274"/>
      <c r="F80" s="274"/>
      <c r="G80" s="274"/>
      <c r="H80" s="219"/>
      <c r="I80" s="219"/>
      <c r="J80" s="219"/>
      <c r="K80" s="219"/>
      <c r="L80" s="219"/>
      <c r="M80" s="219"/>
      <c r="N80" s="219"/>
      <c r="O80" s="219"/>
      <c r="P80" s="219"/>
      <c r="Q80" s="219"/>
      <c r="R80" s="219"/>
      <c r="S80" s="219"/>
      <c r="T80" s="219"/>
      <c r="U80" s="219"/>
      <c r="V80" s="219"/>
      <c r="W80" s="219"/>
      <c r="X80" s="219"/>
      <c r="Y80" s="219"/>
      <c r="Z80" s="219"/>
      <c r="AA80" s="219"/>
      <c r="AB80" s="219"/>
    </row>
    <row r="81" spans="1:28" x14ac:dyDescent="0.25">
      <c r="A81" s="274"/>
      <c r="B81" s="274"/>
      <c r="C81" s="274"/>
      <c r="D81" s="274"/>
      <c r="E81" s="274"/>
      <c r="F81" s="274"/>
      <c r="G81" s="274"/>
      <c r="H81" s="219"/>
      <c r="I81" s="219"/>
      <c r="J81" s="219"/>
      <c r="K81" s="219"/>
      <c r="L81" s="219"/>
      <c r="M81" s="219"/>
      <c r="N81" s="219"/>
      <c r="O81" s="219"/>
      <c r="P81" s="219"/>
      <c r="Q81" s="219"/>
      <c r="R81" s="219"/>
      <c r="S81" s="219"/>
      <c r="T81" s="219"/>
      <c r="U81" s="219"/>
      <c r="V81" s="219"/>
      <c r="W81" s="219"/>
      <c r="X81" s="219"/>
      <c r="Y81" s="219"/>
      <c r="Z81" s="219"/>
      <c r="AA81" s="219"/>
      <c r="AB81" s="219"/>
    </row>
    <row r="82" spans="1:28" x14ac:dyDescent="0.25">
      <c r="A82" s="274"/>
      <c r="B82" s="274"/>
      <c r="C82" s="274"/>
      <c r="D82" s="274"/>
      <c r="E82" s="274"/>
      <c r="F82" s="274"/>
      <c r="G82" s="274"/>
      <c r="H82" s="219"/>
      <c r="I82" s="219"/>
      <c r="J82" s="219"/>
      <c r="K82" s="219"/>
      <c r="L82" s="219"/>
      <c r="M82" s="219"/>
      <c r="N82" s="219"/>
      <c r="O82" s="219"/>
      <c r="P82" s="219"/>
      <c r="Q82" s="219"/>
      <c r="R82" s="219"/>
      <c r="S82" s="219"/>
      <c r="T82" s="219"/>
      <c r="U82" s="219"/>
      <c r="V82" s="219"/>
      <c r="W82" s="219"/>
      <c r="X82" s="219"/>
      <c r="Y82" s="219"/>
      <c r="Z82" s="219"/>
      <c r="AA82" s="219"/>
      <c r="AB82" s="219"/>
    </row>
    <row r="83" spans="1:28" x14ac:dyDescent="0.25">
      <c r="A83" s="274"/>
      <c r="B83" s="274"/>
      <c r="C83" s="274"/>
      <c r="D83" s="274"/>
      <c r="E83" s="274"/>
      <c r="F83" s="274"/>
      <c r="G83" s="274"/>
      <c r="H83" s="219"/>
      <c r="I83" s="219"/>
      <c r="J83" s="219"/>
      <c r="K83" s="219"/>
      <c r="L83" s="219"/>
      <c r="M83" s="219"/>
      <c r="N83" s="219"/>
      <c r="O83" s="219"/>
      <c r="P83" s="219"/>
      <c r="Q83" s="219"/>
      <c r="R83" s="219"/>
      <c r="S83" s="219"/>
      <c r="T83" s="219"/>
      <c r="U83" s="219"/>
      <c r="V83" s="219"/>
      <c r="W83" s="219"/>
      <c r="X83" s="219"/>
      <c r="Y83" s="219"/>
      <c r="Z83" s="219"/>
      <c r="AA83" s="219"/>
      <c r="AB83" s="219"/>
    </row>
    <row r="84" spans="1:28" x14ac:dyDescent="0.25">
      <c r="A84" s="274"/>
      <c r="B84" s="274"/>
      <c r="C84" s="274"/>
      <c r="D84" s="274"/>
      <c r="E84" s="274"/>
      <c r="F84" s="274"/>
      <c r="G84" s="274"/>
      <c r="H84" s="219"/>
      <c r="I84" s="219"/>
      <c r="J84" s="219"/>
      <c r="K84" s="219"/>
      <c r="L84" s="219"/>
      <c r="M84" s="219"/>
      <c r="N84" s="219"/>
      <c r="O84" s="219"/>
      <c r="P84" s="219"/>
      <c r="Q84" s="219"/>
      <c r="R84" s="219"/>
      <c r="S84" s="219"/>
      <c r="T84" s="219"/>
      <c r="U84" s="219"/>
      <c r="V84" s="219"/>
      <c r="W84" s="219"/>
      <c r="X84" s="219"/>
      <c r="Y84" s="219"/>
      <c r="Z84" s="219"/>
      <c r="AA84" s="219"/>
      <c r="AB84" s="219"/>
    </row>
    <row r="85" spans="1:28" x14ac:dyDescent="0.25">
      <c r="A85" s="274"/>
      <c r="B85" s="274"/>
      <c r="C85" s="274"/>
      <c r="D85" s="274"/>
      <c r="E85" s="274"/>
      <c r="F85" s="274"/>
      <c r="G85" s="274"/>
      <c r="H85" s="219"/>
      <c r="I85" s="219"/>
      <c r="J85" s="219"/>
      <c r="K85" s="219"/>
      <c r="L85" s="219"/>
      <c r="M85" s="219"/>
      <c r="N85" s="219"/>
      <c r="O85" s="219"/>
      <c r="P85" s="219"/>
      <c r="Q85" s="219"/>
      <c r="R85" s="219"/>
      <c r="S85" s="219"/>
      <c r="T85" s="219"/>
      <c r="U85" s="219"/>
      <c r="V85" s="219"/>
      <c r="W85" s="219"/>
      <c r="X85" s="219"/>
      <c r="Y85" s="219"/>
      <c r="Z85" s="219"/>
      <c r="AA85" s="219"/>
      <c r="AB85" s="219"/>
    </row>
    <row r="86" spans="1:28" x14ac:dyDescent="0.25">
      <c r="A86" s="274"/>
      <c r="B86" s="274"/>
      <c r="C86" s="274"/>
      <c r="D86" s="274"/>
      <c r="E86" s="274"/>
      <c r="F86" s="274"/>
      <c r="G86" s="274"/>
      <c r="H86" s="219"/>
      <c r="I86" s="219"/>
      <c r="J86" s="219"/>
      <c r="K86" s="219"/>
      <c r="L86" s="219"/>
      <c r="M86" s="219"/>
      <c r="N86" s="219"/>
      <c r="O86" s="219"/>
      <c r="P86" s="219"/>
      <c r="Q86" s="219"/>
      <c r="R86" s="219"/>
      <c r="S86" s="219"/>
      <c r="T86" s="219"/>
      <c r="U86" s="219"/>
      <c r="V86" s="219"/>
      <c r="W86" s="219"/>
      <c r="X86" s="219"/>
      <c r="Y86" s="219"/>
      <c r="Z86" s="219"/>
      <c r="AA86" s="219"/>
      <c r="AB86" s="219"/>
    </row>
    <row r="87" spans="1:28" x14ac:dyDescent="0.25">
      <c r="A87" s="274"/>
      <c r="B87" s="274"/>
      <c r="C87" s="274"/>
      <c r="D87" s="274"/>
      <c r="E87" s="274"/>
      <c r="F87" s="274"/>
      <c r="G87" s="274"/>
      <c r="H87" s="219"/>
      <c r="I87" s="219"/>
      <c r="J87" s="219"/>
      <c r="K87" s="219"/>
      <c r="L87" s="219"/>
      <c r="M87" s="219"/>
      <c r="N87" s="219"/>
      <c r="O87" s="219"/>
      <c r="P87" s="219"/>
      <c r="Q87" s="219"/>
      <c r="R87" s="219"/>
      <c r="S87" s="219"/>
      <c r="T87" s="219"/>
      <c r="U87" s="219"/>
      <c r="V87" s="219"/>
      <c r="W87" s="219"/>
      <c r="X87" s="219"/>
      <c r="Y87" s="219"/>
      <c r="Z87" s="219"/>
      <c r="AA87" s="219"/>
      <c r="AB87" s="219"/>
    </row>
    <row r="88" spans="1:28" x14ac:dyDescent="0.25">
      <c r="A88" s="274"/>
      <c r="B88" s="274"/>
      <c r="C88" s="274"/>
      <c r="D88" s="274"/>
      <c r="E88" s="274"/>
      <c r="F88" s="274"/>
      <c r="G88" s="274"/>
      <c r="H88" s="219"/>
      <c r="I88" s="219"/>
      <c r="J88" s="219"/>
      <c r="K88" s="219"/>
      <c r="L88" s="219"/>
      <c r="M88" s="219"/>
      <c r="N88" s="219"/>
      <c r="O88" s="219"/>
      <c r="P88" s="219"/>
      <c r="Q88" s="219"/>
      <c r="R88" s="219"/>
      <c r="S88" s="219"/>
      <c r="T88" s="219"/>
      <c r="U88" s="219"/>
      <c r="V88" s="219"/>
      <c r="W88" s="219"/>
      <c r="X88" s="219"/>
      <c r="Y88" s="219"/>
      <c r="Z88" s="219"/>
      <c r="AA88" s="219"/>
      <c r="AB88" s="219"/>
    </row>
    <row r="89" spans="1:28" x14ac:dyDescent="0.25">
      <c r="A89" s="274"/>
      <c r="B89" s="274"/>
      <c r="C89" s="274"/>
      <c r="D89" s="274"/>
      <c r="E89" s="274"/>
      <c r="F89" s="274"/>
      <c r="G89" s="274"/>
      <c r="H89" s="219"/>
      <c r="I89" s="219"/>
      <c r="J89" s="219"/>
      <c r="K89" s="219"/>
      <c r="L89" s="219"/>
      <c r="M89" s="219"/>
      <c r="N89" s="219"/>
      <c r="O89" s="219"/>
      <c r="P89" s="219"/>
      <c r="Q89" s="219"/>
      <c r="R89" s="219"/>
      <c r="S89" s="219"/>
      <c r="T89" s="219"/>
      <c r="U89" s="219"/>
      <c r="V89" s="219"/>
      <c r="W89" s="219"/>
      <c r="X89" s="219"/>
      <c r="Y89" s="219"/>
      <c r="Z89" s="219"/>
      <c r="AA89" s="219"/>
      <c r="AB89" s="219"/>
    </row>
    <row r="90" spans="1:28" x14ac:dyDescent="0.25">
      <c r="A90" s="274"/>
      <c r="B90" s="274"/>
      <c r="C90" s="274"/>
      <c r="D90" s="274"/>
      <c r="E90" s="274"/>
      <c r="F90" s="274"/>
      <c r="G90" s="274"/>
      <c r="H90" s="219"/>
      <c r="I90" s="219"/>
      <c r="J90" s="219"/>
      <c r="K90" s="219"/>
      <c r="L90" s="219"/>
      <c r="M90" s="219"/>
      <c r="N90" s="219"/>
      <c r="O90" s="219"/>
      <c r="P90" s="219"/>
      <c r="Q90" s="219"/>
      <c r="R90" s="219"/>
      <c r="S90" s="219"/>
      <c r="T90" s="219"/>
      <c r="U90" s="219"/>
      <c r="V90" s="219"/>
      <c r="W90" s="219"/>
      <c r="X90" s="219"/>
      <c r="Y90" s="219"/>
      <c r="Z90" s="219"/>
      <c r="AA90" s="219"/>
      <c r="AB90" s="219"/>
    </row>
    <row r="91" spans="1:28" x14ac:dyDescent="0.25">
      <c r="A91" s="274"/>
      <c r="B91" s="274"/>
      <c r="C91" s="274"/>
      <c r="D91" s="274"/>
      <c r="E91" s="274"/>
      <c r="F91" s="274"/>
      <c r="G91" s="274"/>
      <c r="H91" s="219"/>
      <c r="I91" s="219"/>
      <c r="J91" s="219"/>
      <c r="K91" s="219"/>
      <c r="L91" s="219"/>
      <c r="M91" s="219"/>
      <c r="N91" s="219"/>
      <c r="O91" s="219"/>
      <c r="P91" s="219"/>
      <c r="Q91" s="219"/>
      <c r="R91" s="219"/>
      <c r="S91" s="219"/>
      <c r="T91" s="219"/>
      <c r="U91" s="219"/>
      <c r="V91" s="219"/>
      <c r="W91" s="219"/>
      <c r="X91" s="219"/>
      <c r="Y91" s="219"/>
      <c r="Z91" s="219"/>
      <c r="AA91" s="219"/>
      <c r="AB91" s="219"/>
    </row>
    <row r="92" spans="1:28" x14ac:dyDescent="0.25">
      <c r="A92" s="274"/>
      <c r="B92" s="274"/>
      <c r="C92" s="274"/>
      <c r="D92" s="274"/>
      <c r="E92" s="274"/>
      <c r="F92" s="274"/>
      <c r="G92" s="274"/>
      <c r="H92" s="219"/>
      <c r="I92" s="219"/>
      <c r="J92" s="219"/>
      <c r="K92" s="219"/>
      <c r="L92" s="219"/>
      <c r="M92" s="219"/>
      <c r="N92" s="219"/>
      <c r="O92" s="219"/>
      <c r="P92" s="219"/>
      <c r="Q92" s="219"/>
      <c r="R92" s="219"/>
      <c r="S92" s="219"/>
      <c r="T92" s="219"/>
      <c r="U92" s="219"/>
      <c r="V92" s="219"/>
      <c r="W92" s="219"/>
      <c r="X92" s="219"/>
      <c r="Y92" s="219"/>
      <c r="Z92" s="219"/>
      <c r="AA92" s="219"/>
      <c r="AB92" s="219"/>
    </row>
    <row r="93" spans="1:28" x14ac:dyDescent="0.25">
      <c r="A93" s="274"/>
      <c r="B93" s="274"/>
      <c r="C93" s="274"/>
      <c r="D93" s="274"/>
      <c r="E93" s="274"/>
      <c r="F93" s="274"/>
      <c r="G93" s="274"/>
      <c r="H93" s="219"/>
      <c r="I93" s="219"/>
      <c r="J93" s="219"/>
      <c r="K93" s="219"/>
      <c r="L93" s="219"/>
      <c r="M93" s="219"/>
      <c r="N93" s="219"/>
      <c r="O93" s="219"/>
      <c r="P93" s="219"/>
      <c r="Q93" s="219"/>
      <c r="R93" s="219"/>
      <c r="S93" s="219"/>
      <c r="T93" s="219"/>
      <c r="U93" s="219"/>
      <c r="V93" s="219"/>
      <c r="W93" s="219"/>
      <c r="X93" s="219"/>
      <c r="Y93" s="219"/>
      <c r="Z93" s="219"/>
      <c r="AA93" s="219"/>
      <c r="AB93" s="219"/>
    </row>
    <row r="94" spans="1:28" x14ac:dyDescent="0.25">
      <c r="A94" s="274"/>
      <c r="B94" s="274"/>
      <c r="C94" s="274"/>
      <c r="D94" s="274"/>
      <c r="E94" s="274"/>
      <c r="F94" s="274"/>
      <c r="G94" s="274"/>
      <c r="H94" s="219"/>
      <c r="I94" s="219"/>
      <c r="J94" s="219"/>
      <c r="K94" s="219"/>
      <c r="L94" s="219"/>
      <c r="M94" s="219"/>
      <c r="N94" s="219"/>
      <c r="O94" s="219"/>
      <c r="P94" s="219"/>
      <c r="Q94" s="219"/>
      <c r="R94" s="219"/>
      <c r="S94" s="219"/>
      <c r="T94" s="219"/>
      <c r="U94" s="219"/>
      <c r="V94" s="219"/>
      <c r="W94" s="219"/>
      <c r="X94" s="219"/>
      <c r="Y94" s="219"/>
      <c r="Z94" s="219"/>
      <c r="AA94" s="219"/>
      <c r="AB94" s="219"/>
    </row>
    <row r="95" spans="1:28" x14ac:dyDescent="0.25">
      <c r="A95" s="274"/>
      <c r="B95" s="274"/>
      <c r="C95" s="274"/>
      <c r="D95" s="274"/>
      <c r="E95" s="274"/>
      <c r="F95" s="274"/>
      <c r="G95" s="274"/>
      <c r="H95" s="219"/>
      <c r="I95" s="219"/>
      <c r="J95" s="219"/>
      <c r="K95" s="219"/>
      <c r="L95" s="219"/>
      <c r="M95" s="219"/>
      <c r="N95" s="219"/>
      <c r="O95" s="219"/>
      <c r="P95" s="219"/>
      <c r="Q95" s="219"/>
      <c r="R95" s="219"/>
      <c r="S95" s="219"/>
      <c r="T95" s="219"/>
      <c r="U95" s="219"/>
      <c r="V95" s="219"/>
      <c r="W95" s="219"/>
      <c r="X95" s="219"/>
      <c r="Y95" s="219"/>
      <c r="Z95" s="219"/>
      <c r="AA95" s="219"/>
      <c r="AB95" s="219"/>
    </row>
    <row r="96" spans="1:28" x14ac:dyDescent="0.25">
      <c r="A96" s="274"/>
      <c r="B96" s="274"/>
      <c r="C96" s="274"/>
      <c r="D96" s="274"/>
      <c r="E96" s="274"/>
      <c r="F96" s="274"/>
      <c r="G96" s="274"/>
      <c r="H96" s="219"/>
      <c r="I96" s="219"/>
      <c r="J96" s="219"/>
      <c r="K96" s="219"/>
      <c r="L96" s="219"/>
      <c r="M96" s="219"/>
      <c r="N96" s="219"/>
      <c r="O96" s="219"/>
      <c r="P96" s="219"/>
      <c r="Q96" s="219"/>
      <c r="R96" s="219"/>
      <c r="S96" s="219"/>
      <c r="T96" s="219"/>
      <c r="U96" s="219"/>
      <c r="V96" s="219"/>
      <c r="W96" s="219"/>
      <c r="X96" s="219"/>
      <c r="Y96" s="219"/>
      <c r="Z96" s="219"/>
      <c r="AA96" s="219"/>
      <c r="AB96" s="219"/>
    </row>
    <row r="97" spans="1:28" x14ac:dyDescent="0.25">
      <c r="A97" s="274"/>
      <c r="B97" s="274"/>
      <c r="C97" s="274"/>
      <c r="D97" s="274"/>
      <c r="E97" s="274"/>
      <c r="F97" s="274"/>
      <c r="G97" s="274"/>
      <c r="H97" s="219"/>
      <c r="I97" s="219"/>
      <c r="J97" s="219"/>
      <c r="K97" s="219"/>
      <c r="L97" s="219"/>
      <c r="M97" s="219"/>
      <c r="N97" s="219"/>
      <c r="O97" s="219"/>
      <c r="P97" s="219"/>
      <c r="Q97" s="219"/>
      <c r="R97" s="219"/>
      <c r="S97" s="219"/>
      <c r="T97" s="219"/>
      <c r="U97" s="219"/>
      <c r="V97" s="219"/>
      <c r="W97" s="219"/>
      <c r="X97" s="219"/>
      <c r="Y97" s="219"/>
      <c r="Z97" s="219"/>
      <c r="AA97" s="219"/>
      <c r="AB97" s="219"/>
    </row>
    <row r="98" spans="1:28" x14ac:dyDescent="0.25">
      <c r="A98" s="274"/>
      <c r="B98" s="274"/>
      <c r="C98" s="274"/>
      <c r="D98" s="274"/>
      <c r="E98" s="274"/>
      <c r="F98" s="274"/>
      <c r="G98" s="274"/>
      <c r="H98" s="219"/>
      <c r="I98" s="219"/>
      <c r="J98" s="219"/>
      <c r="K98" s="219"/>
      <c r="L98" s="219"/>
      <c r="M98" s="219"/>
      <c r="N98" s="219"/>
      <c r="O98" s="219"/>
      <c r="P98" s="219"/>
      <c r="Q98" s="219"/>
      <c r="R98" s="219"/>
      <c r="S98" s="219"/>
      <c r="T98" s="219"/>
      <c r="U98" s="219"/>
      <c r="V98" s="219"/>
      <c r="W98" s="219"/>
      <c r="X98" s="219"/>
      <c r="Y98" s="219"/>
      <c r="Z98" s="219"/>
      <c r="AA98" s="219"/>
      <c r="AB98" s="219"/>
    </row>
    <row r="99" spans="1:28" x14ac:dyDescent="0.25">
      <c r="A99" s="274"/>
      <c r="B99" s="274"/>
      <c r="C99" s="274"/>
      <c r="D99" s="274"/>
      <c r="E99" s="274"/>
      <c r="F99" s="274"/>
      <c r="G99" s="274"/>
      <c r="H99" s="219"/>
      <c r="I99" s="219"/>
      <c r="J99" s="219"/>
      <c r="K99" s="219"/>
      <c r="L99" s="219"/>
      <c r="M99" s="219"/>
      <c r="N99" s="219"/>
      <c r="O99" s="219"/>
      <c r="P99" s="219"/>
      <c r="Q99" s="219"/>
      <c r="R99" s="219"/>
      <c r="S99" s="219"/>
      <c r="T99" s="219"/>
      <c r="U99" s="219"/>
      <c r="V99" s="219"/>
      <c r="W99" s="219"/>
      <c r="X99" s="219"/>
      <c r="Y99" s="219"/>
      <c r="Z99" s="219"/>
      <c r="AA99" s="219"/>
      <c r="AB99" s="219"/>
    </row>
    <row r="100" spans="1:28" x14ac:dyDescent="0.25">
      <c r="A100" s="274"/>
      <c r="B100" s="274"/>
      <c r="C100" s="274"/>
      <c r="D100" s="274"/>
      <c r="E100" s="274"/>
      <c r="F100" s="274"/>
      <c r="G100" s="274"/>
      <c r="H100" s="219"/>
      <c r="I100" s="219"/>
      <c r="J100" s="219"/>
      <c r="K100" s="219"/>
      <c r="L100" s="219"/>
      <c r="M100" s="219"/>
      <c r="N100" s="219"/>
      <c r="O100" s="219"/>
      <c r="P100" s="219"/>
      <c r="Q100" s="219"/>
      <c r="R100" s="219"/>
      <c r="S100" s="219"/>
      <c r="T100" s="219"/>
      <c r="U100" s="219"/>
      <c r="V100" s="219"/>
      <c r="W100" s="219"/>
      <c r="X100" s="219"/>
      <c r="Y100" s="219"/>
      <c r="Z100" s="219"/>
      <c r="AA100" s="219"/>
      <c r="AB100" s="219"/>
    </row>
    <row r="101" spans="1:28" x14ac:dyDescent="0.25">
      <c r="A101" s="274"/>
      <c r="B101" s="274"/>
      <c r="C101" s="274"/>
      <c r="D101" s="274"/>
      <c r="E101" s="274"/>
      <c r="F101" s="274"/>
      <c r="G101" s="274"/>
      <c r="H101" s="219"/>
      <c r="I101" s="219"/>
      <c r="J101" s="219"/>
      <c r="K101" s="219"/>
      <c r="L101" s="219"/>
      <c r="M101" s="219"/>
      <c r="N101" s="219"/>
      <c r="O101" s="219"/>
      <c r="P101" s="219"/>
      <c r="Q101" s="219"/>
      <c r="R101" s="219"/>
      <c r="S101" s="219"/>
      <c r="T101" s="219"/>
      <c r="U101" s="219"/>
      <c r="V101" s="219"/>
      <c r="W101" s="219"/>
      <c r="X101" s="219"/>
      <c r="Y101" s="219"/>
      <c r="Z101" s="219"/>
      <c r="AA101" s="219"/>
      <c r="AB101" s="219"/>
    </row>
    <row r="102" spans="1:28" x14ac:dyDescent="0.25">
      <c r="A102" s="274"/>
      <c r="B102" s="274"/>
      <c r="C102" s="274"/>
      <c r="D102" s="274"/>
      <c r="E102" s="274"/>
      <c r="F102" s="274"/>
      <c r="G102" s="274"/>
      <c r="H102" s="219"/>
      <c r="I102" s="219"/>
      <c r="J102" s="219"/>
      <c r="K102" s="219"/>
      <c r="L102" s="219"/>
      <c r="M102" s="219"/>
      <c r="N102" s="219"/>
      <c r="O102" s="219"/>
      <c r="P102" s="219"/>
      <c r="Q102" s="219"/>
      <c r="R102" s="219"/>
      <c r="S102" s="219"/>
      <c r="T102" s="219"/>
      <c r="U102" s="219"/>
      <c r="V102" s="219"/>
      <c r="W102" s="219"/>
      <c r="X102" s="219"/>
      <c r="Y102" s="219"/>
      <c r="Z102" s="219"/>
      <c r="AA102" s="219"/>
      <c r="AB102" s="219"/>
    </row>
    <row r="103" spans="1:28" x14ac:dyDescent="0.25">
      <c r="A103" s="274"/>
      <c r="B103" s="274"/>
      <c r="C103" s="274"/>
      <c r="D103" s="274"/>
      <c r="E103" s="274"/>
      <c r="F103" s="274"/>
      <c r="G103" s="274"/>
      <c r="H103" s="219"/>
      <c r="I103" s="219"/>
      <c r="J103" s="219"/>
      <c r="K103" s="219"/>
      <c r="L103" s="219"/>
      <c r="M103" s="219"/>
      <c r="N103" s="219"/>
      <c r="O103" s="219"/>
      <c r="P103" s="219"/>
      <c r="Q103" s="219"/>
      <c r="R103" s="219"/>
      <c r="S103" s="219"/>
      <c r="T103" s="219"/>
      <c r="U103" s="219"/>
      <c r="V103" s="219"/>
      <c r="W103" s="219"/>
      <c r="X103" s="219"/>
      <c r="Y103" s="219"/>
      <c r="Z103" s="219"/>
      <c r="AA103" s="219"/>
      <c r="AB103" s="219"/>
    </row>
    <row r="104" spans="1:28" x14ac:dyDescent="0.25">
      <c r="A104" s="274"/>
      <c r="B104" s="274"/>
      <c r="C104" s="274"/>
      <c r="D104" s="274"/>
      <c r="E104" s="274"/>
      <c r="F104" s="274"/>
      <c r="G104" s="274"/>
      <c r="H104" s="219"/>
      <c r="I104" s="219"/>
      <c r="J104" s="219"/>
      <c r="K104" s="219"/>
      <c r="L104" s="219"/>
      <c r="M104" s="219"/>
      <c r="N104" s="219"/>
      <c r="O104" s="219"/>
      <c r="P104" s="219"/>
      <c r="Q104" s="219"/>
      <c r="R104" s="219"/>
      <c r="S104" s="219"/>
      <c r="T104" s="219"/>
      <c r="U104" s="219"/>
      <c r="V104" s="219"/>
      <c r="W104" s="219"/>
      <c r="X104" s="219"/>
      <c r="Y104" s="219"/>
      <c r="Z104" s="219"/>
      <c r="AA104" s="219"/>
      <c r="AB104" s="219"/>
    </row>
    <row r="105" spans="1:28" x14ac:dyDescent="0.25">
      <c r="A105" s="274"/>
      <c r="B105" s="274"/>
      <c r="C105" s="274"/>
      <c r="D105" s="274"/>
      <c r="E105" s="274"/>
      <c r="F105" s="274"/>
      <c r="G105" s="274"/>
      <c r="H105" s="219"/>
      <c r="I105" s="219"/>
      <c r="J105" s="219"/>
      <c r="K105" s="219"/>
      <c r="L105" s="219"/>
      <c r="M105" s="219"/>
      <c r="N105" s="219"/>
      <c r="O105" s="219"/>
      <c r="P105" s="219"/>
      <c r="Q105" s="219"/>
      <c r="R105" s="219"/>
      <c r="S105" s="219"/>
      <c r="T105" s="219"/>
      <c r="U105" s="219"/>
      <c r="V105" s="219"/>
      <c r="W105" s="219"/>
      <c r="X105" s="219"/>
      <c r="Y105" s="219"/>
      <c r="Z105" s="219"/>
      <c r="AA105" s="219"/>
      <c r="AB105" s="219"/>
    </row>
    <row r="106" spans="1:28" x14ac:dyDescent="0.25">
      <c r="A106" s="274"/>
      <c r="B106" s="274"/>
      <c r="C106" s="274"/>
      <c r="D106" s="274"/>
      <c r="E106" s="274"/>
      <c r="F106" s="274"/>
      <c r="G106" s="274"/>
      <c r="H106" s="219"/>
      <c r="I106" s="219"/>
      <c r="J106" s="219"/>
      <c r="K106" s="219"/>
      <c r="L106" s="219"/>
      <c r="M106" s="219"/>
      <c r="N106" s="219"/>
      <c r="O106" s="219"/>
      <c r="P106" s="219"/>
      <c r="Q106" s="219"/>
      <c r="R106" s="219"/>
      <c r="S106" s="219"/>
      <c r="T106" s="219"/>
      <c r="U106" s="219"/>
      <c r="V106" s="219"/>
      <c r="W106" s="219"/>
      <c r="X106" s="219"/>
      <c r="Y106" s="219"/>
      <c r="Z106" s="219"/>
      <c r="AA106" s="219"/>
      <c r="AB106" s="219"/>
    </row>
    <row r="107" spans="1:28" x14ac:dyDescent="0.25">
      <c r="A107" s="274"/>
      <c r="B107" s="274"/>
      <c r="C107" s="274"/>
      <c r="D107" s="274"/>
      <c r="E107" s="274"/>
      <c r="F107" s="274"/>
      <c r="G107" s="274"/>
      <c r="H107" s="219"/>
      <c r="I107" s="219"/>
      <c r="J107" s="219"/>
      <c r="K107" s="219"/>
      <c r="L107" s="219"/>
      <c r="M107" s="219"/>
      <c r="N107" s="219"/>
      <c r="O107" s="219"/>
      <c r="P107" s="219"/>
      <c r="Q107" s="219"/>
      <c r="R107" s="219"/>
      <c r="S107" s="219"/>
      <c r="T107" s="219"/>
      <c r="U107" s="219"/>
      <c r="V107" s="219"/>
      <c r="W107" s="219"/>
      <c r="X107" s="219"/>
      <c r="Y107" s="219"/>
      <c r="Z107" s="219"/>
      <c r="AA107" s="219"/>
      <c r="AB107" s="219"/>
    </row>
    <row r="108" spans="1:28" x14ac:dyDescent="0.25">
      <c r="A108" s="274"/>
      <c r="B108" s="274"/>
      <c r="C108" s="274"/>
      <c r="D108" s="274"/>
      <c r="E108" s="274"/>
      <c r="F108" s="274"/>
      <c r="G108" s="274"/>
      <c r="H108" s="219"/>
      <c r="I108" s="219"/>
      <c r="J108" s="219"/>
      <c r="K108" s="219"/>
      <c r="L108" s="219"/>
      <c r="M108" s="219"/>
      <c r="N108" s="219"/>
      <c r="O108" s="219"/>
      <c r="P108" s="219"/>
      <c r="Q108" s="219"/>
      <c r="R108" s="219"/>
      <c r="S108" s="219"/>
      <c r="T108" s="219"/>
      <c r="U108" s="219"/>
      <c r="V108" s="219"/>
      <c r="W108" s="219"/>
      <c r="X108" s="219"/>
      <c r="Y108" s="219"/>
      <c r="Z108" s="219"/>
      <c r="AA108" s="219"/>
      <c r="AB108" s="219"/>
    </row>
    <row r="109" spans="1:28" x14ac:dyDescent="0.25">
      <c r="A109" s="274"/>
      <c r="B109" s="274"/>
      <c r="C109" s="274"/>
      <c r="D109" s="274"/>
      <c r="E109" s="274"/>
      <c r="F109" s="274"/>
      <c r="G109" s="274"/>
      <c r="H109" s="219"/>
      <c r="I109" s="219"/>
      <c r="J109" s="219"/>
      <c r="K109" s="219"/>
      <c r="L109" s="219"/>
      <c r="M109" s="219"/>
      <c r="N109" s="219"/>
      <c r="O109" s="219"/>
      <c r="P109" s="219"/>
      <c r="Q109" s="219"/>
      <c r="R109" s="219"/>
      <c r="S109" s="219"/>
      <c r="T109" s="219"/>
      <c r="U109" s="219"/>
      <c r="V109" s="219"/>
      <c r="W109" s="219"/>
      <c r="X109" s="219"/>
      <c r="Y109" s="219"/>
      <c r="Z109" s="219"/>
      <c r="AA109" s="219"/>
      <c r="AB109" s="219"/>
    </row>
    <row r="110" spans="1:28" x14ac:dyDescent="0.25">
      <c r="A110" s="274"/>
      <c r="B110" s="274"/>
      <c r="C110" s="274"/>
      <c r="D110" s="274"/>
      <c r="E110" s="274"/>
      <c r="F110" s="274"/>
      <c r="G110" s="274"/>
      <c r="H110" s="219"/>
      <c r="I110" s="219"/>
      <c r="J110" s="219"/>
      <c r="K110" s="219"/>
      <c r="L110" s="219"/>
      <c r="M110" s="219"/>
      <c r="N110" s="219"/>
      <c r="O110" s="219"/>
      <c r="P110" s="219"/>
      <c r="Q110" s="219"/>
      <c r="R110" s="219"/>
      <c r="S110" s="219"/>
      <c r="T110" s="219"/>
      <c r="U110" s="219"/>
      <c r="V110" s="219"/>
      <c r="W110" s="219"/>
      <c r="X110" s="219"/>
      <c r="Y110" s="219"/>
      <c r="Z110" s="219"/>
      <c r="AA110" s="219"/>
      <c r="AB110" s="219"/>
    </row>
    <row r="111" spans="1:28" x14ac:dyDescent="0.25">
      <c r="A111" s="274"/>
      <c r="B111" s="274"/>
      <c r="C111" s="274"/>
      <c r="D111" s="274"/>
      <c r="E111" s="274"/>
      <c r="F111" s="274"/>
      <c r="G111" s="274"/>
      <c r="H111" s="219"/>
      <c r="I111" s="219"/>
      <c r="J111" s="219"/>
      <c r="K111" s="219"/>
      <c r="L111" s="219"/>
      <c r="M111" s="219"/>
      <c r="N111" s="219"/>
      <c r="O111" s="219"/>
      <c r="P111" s="219"/>
      <c r="Q111" s="219"/>
      <c r="R111" s="219"/>
      <c r="S111" s="219"/>
      <c r="T111" s="219"/>
      <c r="U111" s="219"/>
      <c r="V111" s="219"/>
      <c r="W111" s="219"/>
      <c r="X111" s="219"/>
      <c r="Y111" s="219"/>
      <c r="Z111" s="219"/>
      <c r="AA111" s="219"/>
      <c r="AB111" s="219"/>
    </row>
    <row r="112" spans="1:28" x14ac:dyDescent="0.25">
      <c r="A112" s="274"/>
      <c r="B112" s="274"/>
      <c r="C112" s="274"/>
      <c r="D112" s="274"/>
      <c r="E112" s="274"/>
      <c r="F112" s="274"/>
      <c r="G112" s="274"/>
      <c r="H112" s="219"/>
      <c r="I112" s="219"/>
      <c r="J112" s="219"/>
      <c r="K112" s="219"/>
      <c r="L112" s="219"/>
      <c r="M112" s="219"/>
      <c r="N112" s="219"/>
      <c r="O112" s="219"/>
      <c r="P112" s="219"/>
      <c r="Q112" s="219"/>
      <c r="R112" s="219"/>
      <c r="S112" s="219"/>
      <c r="T112" s="219"/>
      <c r="U112" s="219"/>
      <c r="V112" s="219"/>
      <c r="W112" s="219"/>
      <c r="X112" s="219"/>
      <c r="Y112" s="219"/>
      <c r="Z112" s="219"/>
      <c r="AA112" s="219"/>
      <c r="AB112" s="219"/>
    </row>
    <row r="113" spans="1:28" x14ac:dyDescent="0.25">
      <c r="A113" s="274"/>
      <c r="B113" s="274"/>
      <c r="C113" s="274"/>
      <c r="D113" s="274"/>
      <c r="E113" s="274"/>
      <c r="F113" s="274"/>
      <c r="G113" s="274"/>
      <c r="H113" s="219"/>
      <c r="I113" s="219"/>
      <c r="J113" s="219"/>
      <c r="K113" s="219"/>
      <c r="L113" s="219"/>
      <c r="M113" s="219"/>
      <c r="N113" s="219"/>
      <c r="O113" s="219"/>
      <c r="P113" s="219"/>
      <c r="Q113" s="219"/>
      <c r="R113" s="219"/>
      <c r="S113" s="219"/>
      <c r="T113" s="219"/>
      <c r="U113" s="219"/>
      <c r="V113" s="219"/>
      <c r="W113" s="219"/>
      <c r="X113" s="219"/>
      <c r="Y113" s="219"/>
      <c r="Z113" s="219"/>
      <c r="AA113" s="219"/>
      <c r="AB113" s="219"/>
    </row>
    <row r="114" spans="1:28" x14ac:dyDescent="0.25">
      <c r="A114" s="274"/>
      <c r="B114" s="274"/>
      <c r="C114" s="274"/>
      <c r="D114" s="274"/>
      <c r="E114" s="274"/>
      <c r="F114" s="274"/>
      <c r="G114" s="274"/>
      <c r="H114" s="219"/>
      <c r="I114" s="219"/>
      <c r="J114" s="219"/>
      <c r="K114" s="219"/>
      <c r="L114" s="219"/>
      <c r="M114" s="219"/>
      <c r="N114" s="219"/>
      <c r="O114" s="219"/>
      <c r="P114" s="219"/>
      <c r="Q114" s="219"/>
      <c r="R114" s="219"/>
      <c r="S114" s="219"/>
      <c r="T114" s="219"/>
      <c r="U114" s="219"/>
      <c r="V114" s="219"/>
      <c r="W114" s="219"/>
      <c r="X114" s="219"/>
      <c r="Y114" s="219"/>
      <c r="Z114" s="219"/>
      <c r="AA114" s="219"/>
      <c r="AB114" s="219"/>
    </row>
    <row r="115" spans="1:28" x14ac:dyDescent="0.25">
      <c r="A115" s="274"/>
      <c r="B115" s="274"/>
      <c r="C115" s="274"/>
      <c r="D115" s="274"/>
      <c r="E115" s="274"/>
      <c r="F115" s="274"/>
      <c r="G115" s="274"/>
      <c r="H115" s="219"/>
      <c r="I115" s="219"/>
      <c r="J115" s="219"/>
      <c r="K115" s="219"/>
      <c r="L115" s="219"/>
      <c r="M115" s="219"/>
      <c r="N115" s="219"/>
      <c r="O115" s="219"/>
      <c r="P115" s="219"/>
      <c r="Q115" s="219"/>
      <c r="R115" s="219"/>
      <c r="S115" s="219"/>
      <c r="T115" s="219"/>
      <c r="U115" s="219"/>
      <c r="V115" s="219"/>
      <c r="W115" s="219"/>
      <c r="X115" s="219"/>
      <c r="Y115" s="219"/>
      <c r="Z115" s="219"/>
      <c r="AA115" s="219"/>
      <c r="AB115" s="219"/>
    </row>
    <row r="116" spans="1:28" x14ac:dyDescent="0.25">
      <c r="A116" s="274"/>
      <c r="B116" s="274"/>
      <c r="C116" s="274"/>
      <c r="D116" s="274"/>
      <c r="E116" s="274"/>
      <c r="F116" s="274"/>
      <c r="G116" s="274"/>
      <c r="H116" s="219"/>
      <c r="I116" s="219"/>
      <c r="J116" s="219"/>
      <c r="K116" s="219"/>
      <c r="L116" s="219"/>
      <c r="M116" s="219"/>
      <c r="N116" s="219"/>
      <c r="O116" s="219"/>
      <c r="P116" s="219"/>
      <c r="Q116" s="219"/>
      <c r="R116" s="219"/>
      <c r="S116" s="219"/>
      <c r="T116" s="219"/>
      <c r="U116" s="219"/>
      <c r="V116" s="219"/>
      <c r="W116" s="219"/>
      <c r="X116" s="219"/>
      <c r="Y116" s="219"/>
      <c r="Z116" s="219"/>
      <c r="AA116" s="219"/>
      <c r="AB116" s="219"/>
    </row>
    <row r="117" spans="1:28" x14ac:dyDescent="0.25">
      <c r="A117" s="274"/>
      <c r="B117" s="274"/>
      <c r="C117" s="274"/>
      <c r="D117" s="274"/>
      <c r="E117" s="274"/>
      <c r="F117" s="274"/>
      <c r="G117" s="274"/>
      <c r="H117" s="219"/>
      <c r="I117" s="219"/>
      <c r="J117" s="219"/>
      <c r="K117" s="219"/>
      <c r="L117" s="219"/>
      <c r="M117" s="219"/>
      <c r="N117" s="219"/>
      <c r="O117" s="219"/>
      <c r="P117" s="219"/>
      <c r="Q117" s="219"/>
      <c r="R117" s="219"/>
      <c r="S117" s="219"/>
      <c r="T117" s="219"/>
      <c r="U117" s="219"/>
      <c r="V117" s="219"/>
      <c r="W117" s="219"/>
      <c r="X117" s="219"/>
      <c r="Y117" s="219"/>
      <c r="Z117" s="219"/>
      <c r="AA117" s="219"/>
      <c r="AB117" s="219"/>
    </row>
    <row r="118" spans="1:28" x14ac:dyDescent="0.25">
      <c r="A118" s="274"/>
      <c r="B118" s="274"/>
      <c r="C118" s="274"/>
      <c r="D118" s="274"/>
      <c r="E118" s="274"/>
      <c r="F118" s="274"/>
      <c r="G118" s="274"/>
      <c r="H118" s="219"/>
      <c r="I118" s="219"/>
      <c r="J118" s="219"/>
      <c r="K118" s="219"/>
      <c r="L118" s="219"/>
      <c r="M118" s="219"/>
      <c r="N118" s="219"/>
      <c r="O118" s="219"/>
      <c r="P118" s="219"/>
      <c r="Q118" s="219"/>
      <c r="R118" s="219"/>
      <c r="S118" s="219"/>
      <c r="T118" s="219"/>
      <c r="U118" s="219"/>
      <c r="V118" s="219"/>
      <c r="W118" s="219"/>
      <c r="X118" s="219"/>
      <c r="Y118" s="219"/>
      <c r="Z118" s="219"/>
      <c r="AA118" s="219"/>
      <c r="AB118" s="219"/>
    </row>
    <row r="119" spans="1:28" x14ac:dyDescent="0.25">
      <c r="A119" s="274"/>
      <c r="B119" s="274"/>
      <c r="C119" s="274"/>
      <c r="D119" s="274"/>
      <c r="E119" s="274"/>
      <c r="F119" s="274"/>
      <c r="G119" s="274"/>
      <c r="H119" s="219"/>
      <c r="I119" s="219"/>
      <c r="J119" s="219"/>
      <c r="K119" s="219"/>
      <c r="L119" s="219"/>
      <c r="M119" s="219"/>
      <c r="N119" s="219"/>
      <c r="O119" s="219"/>
      <c r="P119" s="219"/>
      <c r="Q119" s="219"/>
      <c r="R119" s="219"/>
      <c r="S119" s="219"/>
      <c r="T119" s="219"/>
      <c r="U119" s="219"/>
      <c r="V119" s="219"/>
      <c r="W119" s="219"/>
      <c r="X119" s="219"/>
      <c r="Y119" s="219"/>
      <c r="Z119" s="219"/>
      <c r="AA119" s="219"/>
      <c r="AB119" s="219"/>
    </row>
    <row r="120" spans="1:28" x14ac:dyDescent="0.25">
      <c r="A120" s="274"/>
      <c r="B120" s="274"/>
      <c r="C120" s="274"/>
      <c r="D120" s="274"/>
      <c r="E120" s="274"/>
      <c r="F120" s="274"/>
      <c r="G120" s="274"/>
      <c r="H120" s="219"/>
      <c r="I120" s="219"/>
      <c r="J120" s="219"/>
      <c r="K120" s="219"/>
      <c r="L120" s="219"/>
      <c r="M120" s="219"/>
      <c r="N120" s="219"/>
      <c r="O120" s="219"/>
      <c r="P120" s="219"/>
      <c r="Q120" s="219"/>
      <c r="R120" s="219"/>
      <c r="S120" s="219"/>
      <c r="T120" s="219"/>
      <c r="U120" s="219"/>
      <c r="V120" s="219"/>
      <c r="W120" s="219"/>
      <c r="X120" s="219"/>
      <c r="Y120" s="219"/>
      <c r="Z120" s="219"/>
      <c r="AA120" s="219"/>
      <c r="AB120" s="219"/>
    </row>
    <row r="121" spans="1:28" x14ac:dyDescent="0.25">
      <c r="A121" s="274"/>
      <c r="B121" s="274"/>
      <c r="C121" s="274"/>
      <c r="D121" s="274"/>
      <c r="E121" s="274"/>
      <c r="F121" s="274"/>
      <c r="G121" s="274"/>
      <c r="H121" s="219"/>
      <c r="I121" s="219"/>
      <c r="J121" s="219"/>
      <c r="K121" s="219"/>
      <c r="L121" s="219"/>
      <c r="M121" s="219"/>
      <c r="N121" s="219"/>
      <c r="O121" s="219"/>
      <c r="P121" s="219"/>
      <c r="Q121" s="219"/>
      <c r="R121" s="219"/>
      <c r="S121" s="219"/>
      <c r="T121" s="219"/>
      <c r="U121" s="219"/>
      <c r="V121" s="219"/>
      <c r="W121" s="219"/>
      <c r="X121" s="219"/>
      <c r="Y121" s="219"/>
      <c r="Z121" s="219"/>
      <c r="AA121" s="219"/>
      <c r="AB121" s="219"/>
    </row>
    <row r="122" spans="1:28" x14ac:dyDescent="0.25">
      <c r="H122" s="219"/>
      <c r="I122" s="219"/>
      <c r="J122" s="219"/>
      <c r="K122" s="219"/>
      <c r="L122" s="219"/>
      <c r="M122" s="219"/>
      <c r="N122" s="219"/>
      <c r="O122" s="219"/>
      <c r="P122" s="219"/>
      <c r="Q122" s="219"/>
      <c r="R122" s="219"/>
      <c r="S122" s="219"/>
      <c r="T122" s="219"/>
      <c r="U122" s="219"/>
      <c r="V122" s="219"/>
      <c r="W122" s="219"/>
      <c r="X122" s="219"/>
      <c r="Y122" s="219"/>
      <c r="Z122" s="219"/>
      <c r="AA122" s="219"/>
      <c r="AB122" s="219"/>
    </row>
    <row r="123" spans="1:28" x14ac:dyDescent="0.25">
      <c r="H123" s="219"/>
      <c r="I123" s="219"/>
      <c r="J123" s="219"/>
      <c r="K123" s="219"/>
      <c r="L123" s="219"/>
      <c r="M123" s="219"/>
      <c r="N123" s="219"/>
      <c r="O123" s="219"/>
      <c r="P123" s="219"/>
      <c r="Q123" s="219"/>
      <c r="R123" s="219"/>
      <c r="S123" s="219"/>
      <c r="T123" s="219"/>
      <c r="U123" s="219"/>
      <c r="V123" s="219"/>
      <c r="W123" s="219"/>
      <c r="X123" s="219"/>
      <c r="Y123" s="219"/>
      <c r="Z123" s="219"/>
      <c r="AA123" s="219"/>
      <c r="AB123" s="219"/>
    </row>
    <row r="124" spans="1:28" x14ac:dyDescent="0.25">
      <c r="H124" s="219"/>
      <c r="I124" s="219"/>
      <c r="J124" s="219"/>
      <c r="K124" s="219"/>
      <c r="L124" s="219"/>
      <c r="M124" s="219"/>
      <c r="N124" s="219"/>
      <c r="O124" s="219"/>
      <c r="P124" s="219"/>
      <c r="Q124" s="219"/>
      <c r="R124" s="219"/>
      <c r="S124" s="219"/>
      <c r="T124" s="219"/>
      <c r="U124" s="219"/>
      <c r="V124" s="219"/>
      <c r="W124" s="219"/>
      <c r="X124" s="219"/>
      <c r="Y124" s="219"/>
      <c r="Z124" s="219"/>
      <c r="AA124" s="219"/>
      <c r="AB124" s="219"/>
    </row>
    <row r="125" spans="1:28" x14ac:dyDescent="0.25">
      <c r="H125" s="219"/>
      <c r="I125" s="219"/>
      <c r="J125" s="219"/>
      <c r="K125" s="219"/>
      <c r="L125" s="219"/>
      <c r="M125" s="219"/>
      <c r="N125" s="219"/>
      <c r="O125" s="219"/>
      <c r="P125" s="219"/>
      <c r="Q125" s="219"/>
      <c r="R125" s="219"/>
      <c r="S125" s="219"/>
      <c r="T125" s="219"/>
      <c r="U125" s="219"/>
      <c r="V125" s="219"/>
      <c r="W125" s="219"/>
      <c r="X125" s="219"/>
      <c r="Y125" s="219"/>
      <c r="Z125" s="219"/>
      <c r="AA125" s="219"/>
      <c r="AB125" s="219"/>
    </row>
    <row r="126" spans="1:28" x14ac:dyDescent="0.25">
      <c r="H126" s="219"/>
      <c r="I126" s="219"/>
      <c r="J126" s="219"/>
      <c r="K126" s="219"/>
      <c r="L126" s="219"/>
      <c r="M126" s="219"/>
      <c r="N126" s="219"/>
      <c r="O126" s="219"/>
      <c r="P126" s="219"/>
      <c r="Q126" s="219"/>
      <c r="R126" s="219"/>
      <c r="S126" s="219"/>
      <c r="T126" s="219"/>
      <c r="U126" s="219"/>
      <c r="V126" s="219"/>
      <c r="W126" s="219"/>
      <c r="X126" s="219"/>
      <c r="Y126" s="219"/>
      <c r="Z126" s="219"/>
      <c r="AA126" s="219"/>
      <c r="AB126" s="219"/>
    </row>
    <row r="127" spans="1:28" x14ac:dyDescent="0.25">
      <c r="H127" s="219"/>
      <c r="I127" s="219"/>
      <c r="J127" s="219"/>
      <c r="K127" s="219"/>
      <c r="L127" s="219"/>
      <c r="M127" s="219"/>
      <c r="N127" s="219"/>
      <c r="O127" s="219"/>
      <c r="P127" s="219"/>
      <c r="Q127" s="219"/>
      <c r="R127" s="219"/>
      <c r="S127" s="219"/>
      <c r="T127" s="219"/>
      <c r="U127" s="219"/>
      <c r="V127" s="219"/>
      <c r="W127" s="219"/>
      <c r="X127" s="219"/>
      <c r="Y127" s="219"/>
      <c r="Z127" s="219"/>
      <c r="AA127" s="219"/>
      <c r="AB127" s="219"/>
    </row>
    <row r="128" spans="1:28" x14ac:dyDescent="0.25">
      <c r="H128" s="219"/>
      <c r="I128" s="219"/>
      <c r="J128" s="219"/>
      <c r="K128" s="219"/>
      <c r="L128" s="219"/>
      <c r="M128" s="219"/>
      <c r="N128" s="219"/>
      <c r="O128" s="219"/>
      <c r="P128" s="219"/>
      <c r="Q128" s="219"/>
      <c r="R128" s="219"/>
      <c r="S128" s="219"/>
      <c r="T128" s="219"/>
      <c r="U128" s="219"/>
      <c r="V128" s="219"/>
      <c r="W128" s="219"/>
      <c r="X128" s="219"/>
      <c r="Y128" s="219"/>
      <c r="Z128" s="219"/>
      <c r="AA128" s="219"/>
      <c r="AB128" s="219"/>
    </row>
    <row r="129" spans="8:28" x14ac:dyDescent="0.25">
      <c r="H129" s="219"/>
      <c r="I129" s="219"/>
      <c r="J129" s="219"/>
      <c r="K129" s="219"/>
      <c r="L129" s="219"/>
      <c r="M129" s="219"/>
      <c r="N129" s="219"/>
      <c r="O129" s="219"/>
      <c r="P129" s="219"/>
      <c r="Q129" s="219"/>
      <c r="R129" s="219"/>
      <c r="S129" s="219"/>
      <c r="T129" s="219"/>
      <c r="U129" s="219"/>
      <c r="V129" s="219"/>
      <c r="W129" s="219"/>
      <c r="X129" s="219"/>
      <c r="Y129" s="219"/>
      <c r="Z129" s="219"/>
      <c r="AA129" s="219"/>
      <c r="AB129" s="219"/>
    </row>
    <row r="130" spans="8:28" x14ac:dyDescent="0.25">
      <c r="H130" s="219"/>
      <c r="I130" s="219"/>
      <c r="J130" s="219"/>
      <c r="K130" s="219"/>
      <c r="L130" s="219"/>
      <c r="M130" s="219"/>
      <c r="N130" s="219"/>
      <c r="O130" s="219"/>
      <c r="P130" s="219"/>
      <c r="Q130" s="219"/>
      <c r="R130" s="219"/>
      <c r="S130" s="219"/>
      <c r="T130" s="219"/>
      <c r="U130" s="219"/>
      <c r="V130" s="219"/>
      <c r="W130" s="219"/>
      <c r="X130" s="219"/>
      <c r="Y130" s="219"/>
      <c r="Z130" s="219"/>
      <c r="AA130" s="219"/>
      <c r="AB130" s="219"/>
    </row>
    <row r="131" spans="8:28" x14ac:dyDescent="0.25">
      <c r="H131" s="219"/>
      <c r="I131" s="219"/>
      <c r="J131" s="219"/>
      <c r="K131" s="219"/>
      <c r="L131" s="219"/>
      <c r="M131" s="219"/>
      <c r="N131" s="219"/>
      <c r="O131" s="219"/>
      <c r="P131" s="219"/>
      <c r="Q131" s="219"/>
      <c r="R131" s="219"/>
      <c r="S131" s="219"/>
      <c r="T131" s="219"/>
      <c r="U131" s="219"/>
      <c r="V131" s="219"/>
      <c r="W131" s="219"/>
      <c r="X131" s="219"/>
      <c r="Y131" s="219"/>
      <c r="Z131" s="219"/>
      <c r="AA131" s="219"/>
      <c r="AB131" s="219"/>
    </row>
    <row r="132" spans="8:28" x14ac:dyDescent="0.25">
      <c r="H132" s="219"/>
      <c r="I132" s="219"/>
      <c r="J132" s="219"/>
      <c r="K132" s="219"/>
      <c r="L132" s="219"/>
      <c r="M132" s="219"/>
      <c r="N132" s="219"/>
      <c r="O132" s="219"/>
      <c r="P132" s="219"/>
      <c r="Q132" s="219"/>
      <c r="R132" s="219"/>
      <c r="S132" s="219"/>
      <c r="T132" s="219"/>
      <c r="U132" s="219"/>
      <c r="V132" s="219"/>
      <c r="W132" s="219"/>
      <c r="X132" s="219"/>
      <c r="Y132" s="219"/>
      <c r="Z132" s="219"/>
      <c r="AA132" s="219"/>
      <c r="AB132" s="219"/>
    </row>
    <row r="133" spans="8:28" x14ac:dyDescent="0.25">
      <c r="H133" s="219"/>
      <c r="I133" s="219"/>
      <c r="J133" s="219"/>
      <c r="K133" s="219"/>
      <c r="L133" s="219"/>
      <c r="M133" s="219"/>
      <c r="N133" s="219"/>
      <c r="O133" s="219"/>
      <c r="P133" s="219"/>
      <c r="Q133" s="219"/>
      <c r="R133" s="219"/>
      <c r="S133" s="219"/>
      <c r="T133" s="219"/>
      <c r="U133" s="219"/>
      <c r="V133" s="219"/>
      <c r="W133" s="219"/>
      <c r="X133" s="219"/>
      <c r="Y133" s="219"/>
      <c r="Z133" s="219"/>
      <c r="AA133" s="219"/>
      <c r="AB133" s="219"/>
    </row>
    <row r="134" spans="8:28" x14ac:dyDescent="0.25">
      <c r="H134" s="219"/>
      <c r="I134" s="219"/>
      <c r="J134" s="219"/>
      <c r="K134" s="219"/>
      <c r="L134" s="219"/>
      <c r="M134" s="219"/>
      <c r="N134" s="219"/>
      <c r="O134" s="219"/>
      <c r="P134" s="219"/>
      <c r="Q134" s="219"/>
      <c r="R134" s="219"/>
      <c r="S134" s="219"/>
      <c r="T134" s="219"/>
      <c r="U134" s="219"/>
      <c r="V134" s="219"/>
      <c r="W134" s="219"/>
      <c r="X134" s="219"/>
      <c r="Y134" s="219"/>
      <c r="Z134" s="219"/>
      <c r="AA134" s="219"/>
      <c r="AB134" s="219"/>
    </row>
    <row r="135" spans="8:28" x14ac:dyDescent="0.25">
      <c r="H135" s="219"/>
      <c r="I135" s="219"/>
      <c r="J135" s="219"/>
      <c r="K135" s="219"/>
      <c r="L135" s="219"/>
      <c r="M135" s="219"/>
      <c r="N135" s="219"/>
      <c r="O135" s="219"/>
      <c r="P135" s="219"/>
      <c r="Q135" s="219"/>
      <c r="R135" s="219"/>
      <c r="S135" s="219"/>
      <c r="T135" s="219"/>
      <c r="U135" s="219"/>
      <c r="V135" s="219"/>
      <c r="W135" s="219"/>
      <c r="X135" s="219"/>
      <c r="Y135" s="219"/>
      <c r="Z135" s="219"/>
      <c r="AA135" s="219"/>
      <c r="AB135" s="219"/>
    </row>
    <row r="136" spans="8:28" x14ac:dyDescent="0.25">
      <c r="H136" s="219"/>
      <c r="I136" s="219"/>
      <c r="J136" s="219"/>
      <c r="K136" s="219"/>
      <c r="L136" s="219"/>
      <c r="M136" s="219"/>
      <c r="N136" s="219"/>
      <c r="O136" s="219"/>
      <c r="P136" s="219"/>
      <c r="Q136" s="219"/>
      <c r="R136" s="219"/>
      <c r="S136" s="219"/>
      <c r="T136" s="219"/>
      <c r="U136" s="219"/>
      <c r="V136" s="219"/>
      <c r="W136" s="219"/>
      <c r="X136" s="219"/>
      <c r="Y136" s="219"/>
      <c r="Z136" s="219"/>
      <c r="AA136" s="219"/>
      <c r="AB136" s="219"/>
    </row>
    <row r="137" spans="8:28" x14ac:dyDescent="0.25">
      <c r="H137" s="219"/>
      <c r="I137" s="219"/>
      <c r="J137" s="219"/>
      <c r="K137" s="219"/>
      <c r="L137" s="219"/>
      <c r="M137" s="219"/>
      <c r="N137" s="219"/>
      <c r="O137" s="219"/>
      <c r="P137" s="219"/>
      <c r="Q137" s="219"/>
      <c r="R137" s="219"/>
      <c r="S137" s="219"/>
      <c r="T137" s="219"/>
      <c r="U137" s="219"/>
      <c r="V137" s="219"/>
      <c r="W137" s="219"/>
      <c r="X137" s="219"/>
      <c r="Y137" s="219"/>
      <c r="Z137" s="219"/>
      <c r="AA137" s="219"/>
      <c r="AB137" s="219"/>
    </row>
    <row r="138" spans="8:28" x14ac:dyDescent="0.25">
      <c r="H138" s="219"/>
      <c r="I138" s="219"/>
      <c r="J138" s="219"/>
      <c r="K138" s="219"/>
      <c r="L138" s="219"/>
      <c r="M138" s="219"/>
      <c r="N138" s="219"/>
      <c r="O138" s="219"/>
      <c r="P138" s="219"/>
      <c r="Q138" s="219"/>
      <c r="R138" s="219"/>
      <c r="S138" s="219"/>
      <c r="T138" s="219"/>
      <c r="U138" s="219"/>
      <c r="V138" s="219"/>
      <c r="W138" s="219"/>
      <c r="X138" s="219"/>
      <c r="Y138" s="219"/>
      <c r="Z138" s="219"/>
      <c r="AA138" s="219"/>
      <c r="AB138" s="219"/>
    </row>
    <row r="139" spans="8:28" x14ac:dyDescent="0.25">
      <c r="H139" s="219"/>
      <c r="I139" s="219"/>
      <c r="J139" s="219"/>
      <c r="K139" s="219"/>
      <c r="L139" s="219"/>
      <c r="M139" s="219"/>
      <c r="N139" s="219"/>
      <c r="O139" s="219"/>
      <c r="P139" s="219"/>
      <c r="Q139" s="219"/>
      <c r="R139" s="219"/>
      <c r="S139" s="219"/>
      <c r="T139" s="219"/>
      <c r="U139" s="219"/>
      <c r="V139" s="219"/>
      <c r="W139" s="219"/>
      <c r="X139" s="219"/>
      <c r="Y139" s="219"/>
      <c r="Z139" s="219"/>
      <c r="AA139" s="219"/>
      <c r="AB139" s="219"/>
    </row>
    <row r="140" spans="8:28" x14ac:dyDescent="0.25">
      <c r="H140" s="219"/>
      <c r="I140" s="219"/>
      <c r="J140" s="219"/>
      <c r="K140" s="219"/>
      <c r="L140" s="219"/>
      <c r="M140" s="219"/>
      <c r="N140" s="219"/>
      <c r="O140" s="219"/>
      <c r="P140" s="219"/>
      <c r="Q140" s="219"/>
      <c r="R140" s="219"/>
      <c r="S140" s="219"/>
      <c r="T140" s="219"/>
      <c r="U140" s="219"/>
      <c r="V140" s="219"/>
      <c r="W140" s="219"/>
      <c r="X140" s="219"/>
      <c r="Y140" s="219"/>
      <c r="Z140" s="219"/>
      <c r="AA140" s="219"/>
      <c r="AB140" s="219"/>
    </row>
    <row r="141" spans="8:28" x14ac:dyDescent="0.25">
      <c r="H141" s="219"/>
      <c r="I141" s="219"/>
      <c r="J141" s="219"/>
      <c r="K141" s="219"/>
      <c r="L141" s="219"/>
      <c r="M141" s="219"/>
      <c r="N141" s="219"/>
      <c r="O141" s="219"/>
      <c r="P141" s="219"/>
      <c r="Q141" s="219"/>
      <c r="R141" s="219"/>
      <c r="S141" s="219"/>
      <c r="T141" s="219"/>
      <c r="U141" s="219"/>
      <c r="V141" s="219"/>
      <c r="W141" s="219"/>
      <c r="X141" s="219"/>
      <c r="Y141" s="219"/>
      <c r="Z141" s="219"/>
      <c r="AA141" s="219"/>
      <c r="AB141" s="219"/>
    </row>
    <row r="142" spans="8:28" x14ac:dyDescent="0.25">
      <c r="H142" s="219"/>
      <c r="I142" s="219"/>
      <c r="J142" s="219"/>
      <c r="K142" s="219"/>
      <c r="L142" s="219"/>
      <c r="M142" s="219"/>
      <c r="N142" s="219"/>
      <c r="O142" s="219"/>
      <c r="P142" s="219"/>
      <c r="Q142" s="219"/>
      <c r="R142" s="219"/>
      <c r="S142" s="219"/>
      <c r="T142" s="219"/>
      <c r="U142" s="219"/>
      <c r="V142" s="219"/>
      <c r="W142" s="219"/>
      <c r="X142" s="219"/>
      <c r="Y142" s="219"/>
      <c r="Z142" s="219"/>
      <c r="AA142" s="219"/>
      <c r="AB142" s="219"/>
    </row>
    <row r="143" spans="8:28" x14ac:dyDescent="0.25">
      <c r="H143" s="219"/>
      <c r="I143" s="219"/>
      <c r="J143" s="219"/>
      <c r="K143" s="219"/>
      <c r="L143" s="219"/>
      <c r="M143" s="219"/>
      <c r="N143" s="219"/>
      <c r="O143" s="219"/>
      <c r="P143" s="219"/>
      <c r="Q143" s="219"/>
      <c r="R143" s="219"/>
      <c r="S143" s="219"/>
      <c r="T143" s="219"/>
      <c r="U143" s="219"/>
      <c r="V143" s="219"/>
      <c r="W143" s="219"/>
      <c r="X143" s="219"/>
      <c r="Y143" s="219"/>
      <c r="Z143" s="219"/>
      <c r="AA143" s="219"/>
      <c r="AB143" s="219"/>
    </row>
    <row r="144" spans="8:28" x14ac:dyDescent="0.25">
      <c r="H144" s="219"/>
      <c r="I144" s="219"/>
      <c r="J144" s="219"/>
      <c r="K144" s="219"/>
      <c r="L144" s="219"/>
      <c r="M144" s="219"/>
      <c r="N144" s="219"/>
      <c r="O144" s="219"/>
      <c r="P144" s="219"/>
      <c r="Q144" s="219"/>
      <c r="R144" s="219"/>
      <c r="S144" s="219"/>
      <c r="T144" s="219"/>
      <c r="U144" s="219"/>
      <c r="V144" s="219"/>
      <c r="W144" s="219"/>
      <c r="X144" s="219"/>
      <c r="Y144" s="219"/>
      <c r="Z144" s="219"/>
      <c r="AA144" s="219"/>
      <c r="AB144" s="219"/>
    </row>
    <row r="145" spans="8:28" x14ac:dyDescent="0.25">
      <c r="H145" s="219"/>
      <c r="I145" s="219"/>
      <c r="J145" s="219"/>
      <c r="K145" s="219"/>
      <c r="L145" s="219"/>
      <c r="M145" s="219"/>
      <c r="N145" s="219"/>
      <c r="O145" s="219"/>
      <c r="P145" s="219"/>
      <c r="Q145" s="219"/>
      <c r="R145" s="219"/>
      <c r="S145" s="219"/>
      <c r="T145" s="219"/>
      <c r="U145" s="219"/>
      <c r="V145" s="219"/>
      <c r="W145" s="219"/>
      <c r="X145" s="219"/>
      <c r="Y145" s="219"/>
      <c r="Z145" s="219"/>
      <c r="AA145" s="219"/>
      <c r="AB145" s="219"/>
    </row>
    <row r="146" spans="8:28" x14ac:dyDescent="0.25">
      <c r="H146" s="219"/>
      <c r="I146" s="219"/>
      <c r="J146" s="219"/>
      <c r="K146" s="219"/>
      <c r="L146" s="219"/>
      <c r="M146" s="219"/>
      <c r="N146" s="219"/>
      <c r="O146" s="219"/>
      <c r="P146" s="219"/>
      <c r="Q146" s="219"/>
      <c r="R146" s="219"/>
      <c r="S146" s="219"/>
      <c r="T146" s="219"/>
      <c r="U146" s="219"/>
      <c r="V146" s="219"/>
      <c r="W146" s="219"/>
      <c r="X146" s="219"/>
      <c r="Y146" s="219"/>
      <c r="Z146" s="219"/>
      <c r="AA146" s="219"/>
      <c r="AB146" s="219"/>
    </row>
    <row r="147" spans="8:28" x14ac:dyDescent="0.25">
      <c r="H147" s="219"/>
      <c r="I147" s="219"/>
      <c r="J147" s="219"/>
      <c r="K147" s="219"/>
      <c r="L147" s="219"/>
      <c r="M147" s="219"/>
      <c r="N147" s="219"/>
      <c r="O147" s="219"/>
      <c r="P147" s="219"/>
      <c r="Q147" s="219"/>
      <c r="R147" s="219"/>
      <c r="S147" s="219"/>
      <c r="T147" s="219"/>
      <c r="U147" s="219"/>
      <c r="V147" s="219"/>
      <c r="W147" s="219"/>
      <c r="X147" s="219"/>
      <c r="Y147" s="219"/>
      <c r="Z147" s="219"/>
      <c r="AA147" s="219"/>
      <c r="AB147" s="219"/>
    </row>
    <row r="148" spans="8:28" x14ac:dyDescent="0.25">
      <c r="H148" s="219"/>
      <c r="I148" s="219"/>
      <c r="J148" s="219"/>
      <c r="K148" s="219"/>
      <c r="L148" s="219"/>
      <c r="M148" s="219"/>
      <c r="N148" s="219"/>
      <c r="O148" s="219"/>
      <c r="P148" s="219"/>
      <c r="Q148" s="219"/>
      <c r="R148" s="219"/>
      <c r="S148" s="219"/>
      <c r="T148" s="219"/>
      <c r="U148" s="219"/>
      <c r="V148" s="219"/>
      <c r="W148" s="219"/>
      <c r="X148" s="219"/>
      <c r="Y148" s="219"/>
      <c r="Z148" s="219"/>
      <c r="AA148" s="219"/>
      <c r="AB148" s="219"/>
    </row>
    <row r="149" spans="8:28" x14ac:dyDescent="0.25">
      <c r="H149" s="219"/>
      <c r="I149" s="219"/>
      <c r="J149" s="219"/>
      <c r="K149" s="219"/>
      <c r="L149" s="219"/>
      <c r="M149" s="219"/>
      <c r="N149" s="219"/>
      <c r="O149" s="219"/>
      <c r="P149" s="219"/>
      <c r="Q149" s="219"/>
      <c r="R149" s="219"/>
      <c r="S149" s="219"/>
      <c r="T149" s="219"/>
      <c r="U149" s="219"/>
      <c r="V149" s="219"/>
      <c r="W149" s="219"/>
      <c r="X149" s="219"/>
      <c r="Y149" s="219"/>
      <c r="Z149" s="219"/>
      <c r="AA149" s="219"/>
      <c r="AB149" s="219"/>
    </row>
    <row r="150" spans="8:28" x14ac:dyDescent="0.25">
      <c r="H150" s="219"/>
      <c r="I150" s="219"/>
      <c r="J150" s="219"/>
      <c r="K150" s="219"/>
      <c r="L150" s="219"/>
      <c r="M150" s="219"/>
      <c r="N150" s="219"/>
      <c r="O150" s="219"/>
      <c r="P150" s="219"/>
      <c r="Q150" s="219"/>
      <c r="R150" s="219"/>
      <c r="S150" s="219"/>
      <c r="T150" s="219"/>
      <c r="U150" s="219"/>
      <c r="V150" s="219"/>
      <c r="W150" s="219"/>
      <c r="X150" s="219"/>
      <c r="Y150" s="219"/>
      <c r="Z150" s="219"/>
      <c r="AA150" s="219"/>
      <c r="AB150" s="219"/>
    </row>
    <row r="151" spans="8:28" x14ac:dyDescent="0.25">
      <c r="H151" s="219"/>
      <c r="I151" s="219"/>
      <c r="J151" s="219"/>
      <c r="K151" s="219"/>
      <c r="L151" s="219"/>
      <c r="M151" s="219"/>
      <c r="N151" s="219"/>
      <c r="O151" s="219"/>
      <c r="P151" s="219"/>
      <c r="Q151" s="219"/>
      <c r="R151" s="219"/>
      <c r="S151" s="219"/>
      <c r="T151" s="219"/>
      <c r="U151" s="219"/>
      <c r="V151" s="219"/>
      <c r="W151" s="219"/>
      <c r="X151" s="219"/>
      <c r="Y151" s="219"/>
      <c r="Z151" s="219"/>
      <c r="AA151" s="219"/>
      <c r="AB151" s="219"/>
    </row>
    <row r="152" spans="8:28" x14ac:dyDescent="0.25">
      <c r="H152" s="219"/>
      <c r="I152" s="219"/>
      <c r="J152" s="219"/>
      <c r="K152" s="219"/>
      <c r="L152" s="219"/>
      <c r="M152" s="219"/>
      <c r="N152" s="219"/>
      <c r="O152" s="219"/>
      <c r="P152" s="219"/>
      <c r="Q152" s="219"/>
      <c r="R152" s="219"/>
      <c r="S152" s="219"/>
      <c r="T152" s="219"/>
      <c r="U152" s="219"/>
      <c r="V152" s="219"/>
      <c r="W152" s="219"/>
      <c r="X152" s="219"/>
      <c r="Y152" s="219"/>
      <c r="Z152" s="219"/>
      <c r="AA152" s="219"/>
      <c r="AB152" s="219"/>
    </row>
    <row r="153" spans="8:28" x14ac:dyDescent="0.25">
      <c r="H153" s="219"/>
      <c r="I153" s="219"/>
      <c r="J153" s="219"/>
      <c r="K153" s="219"/>
      <c r="L153" s="219"/>
      <c r="M153" s="219"/>
      <c r="N153" s="219"/>
      <c r="O153" s="219"/>
      <c r="P153" s="219"/>
      <c r="Q153" s="219"/>
      <c r="R153" s="219"/>
      <c r="S153" s="219"/>
      <c r="T153" s="219"/>
      <c r="U153" s="219"/>
      <c r="V153" s="219"/>
      <c r="W153" s="219"/>
      <c r="X153" s="219"/>
      <c r="Y153" s="219"/>
      <c r="Z153" s="219"/>
      <c r="AA153" s="219"/>
      <c r="AB153" s="219"/>
    </row>
    <row r="154" spans="8:28" x14ac:dyDescent="0.25">
      <c r="H154" s="219"/>
      <c r="I154" s="219"/>
      <c r="J154" s="219"/>
      <c r="K154" s="219"/>
      <c r="L154" s="219"/>
      <c r="M154" s="219"/>
      <c r="N154" s="219"/>
      <c r="O154" s="219"/>
      <c r="P154" s="219"/>
      <c r="Q154" s="219"/>
      <c r="R154" s="219"/>
      <c r="S154" s="219"/>
      <c r="T154" s="219"/>
      <c r="U154" s="219"/>
      <c r="V154" s="219"/>
      <c r="W154" s="219"/>
      <c r="X154" s="219"/>
      <c r="Y154" s="219"/>
      <c r="Z154" s="219"/>
      <c r="AA154" s="219"/>
      <c r="AB154" s="219"/>
    </row>
    <row r="155" spans="8:28" x14ac:dyDescent="0.25">
      <c r="H155" s="219"/>
      <c r="I155" s="219"/>
      <c r="J155" s="219"/>
      <c r="K155" s="219"/>
      <c r="L155" s="219"/>
      <c r="M155" s="219"/>
      <c r="N155" s="219"/>
      <c r="O155" s="219"/>
      <c r="P155" s="219"/>
      <c r="Q155" s="219"/>
      <c r="R155" s="219"/>
      <c r="S155" s="219"/>
      <c r="T155" s="219"/>
      <c r="U155" s="219"/>
      <c r="V155" s="219"/>
      <c r="W155" s="219"/>
      <c r="X155" s="219"/>
      <c r="Y155" s="219"/>
      <c r="Z155" s="219"/>
      <c r="AA155" s="219"/>
      <c r="AB155" s="219"/>
    </row>
    <row r="156" spans="8:28" x14ac:dyDescent="0.25">
      <c r="H156" s="219"/>
      <c r="I156" s="219"/>
      <c r="J156" s="219"/>
      <c r="K156" s="219"/>
      <c r="L156" s="219"/>
      <c r="M156" s="219"/>
      <c r="N156" s="219"/>
      <c r="O156" s="219"/>
      <c r="P156" s="219"/>
      <c r="Q156" s="219"/>
      <c r="R156" s="219"/>
      <c r="S156" s="219"/>
      <c r="T156" s="219"/>
      <c r="U156" s="219"/>
      <c r="V156" s="219"/>
      <c r="W156" s="219"/>
      <c r="X156" s="219"/>
      <c r="Y156" s="219"/>
      <c r="Z156" s="219"/>
      <c r="AA156" s="219"/>
      <c r="AB156" s="219"/>
    </row>
    <row r="157" spans="8:28" x14ac:dyDescent="0.25">
      <c r="H157" s="219"/>
      <c r="I157" s="219"/>
      <c r="J157" s="219"/>
      <c r="K157" s="219"/>
      <c r="L157" s="219"/>
      <c r="M157" s="219"/>
      <c r="N157" s="219"/>
      <c r="O157" s="219"/>
      <c r="P157" s="219"/>
      <c r="Q157" s="219"/>
      <c r="R157" s="219"/>
      <c r="S157" s="219"/>
      <c r="T157" s="219"/>
      <c r="U157" s="219"/>
      <c r="V157" s="219"/>
      <c r="W157" s="219"/>
      <c r="X157" s="219"/>
      <c r="Y157" s="219"/>
      <c r="Z157" s="219"/>
      <c r="AA157" s="219"/>
      <c r="AB157" s="219"/>
    </row>
    <row r="158" spans="8:28" x14ac:dyDescent="0.25">
      <c r="H158" s="219"/>
      <c r="I158" s="219"/>
      <c r="J158" s="219"/>
      <c r="K158" s="219"/>
      <c r="L158" s="219"/>
      <c r="M158" s="219"/>
      <c r="N158" s="219"/>
      <c r="O158" s="219"/>
      <c r="P158" s="219"/>
      <c r="Q158" s="219"/>
      <c r="R158" s="219"/>
      <c r="S158" s="219"/>
      <c r="T158" s="219"/>
      <c r="U158" s="219"/>
      <c r="V158" s="219"/>
      <c r="W158" s="219"/>
      <c r="X158" s="219"/>
      <c r="Y158" s="219"/>
      <c r="Z158" s="219"/>
      <c r="AA158" s="219"/>
      <c r="AB158" s="219"/>
    </row>
    <row r="159" spans="8:28" x14ac:dyDescent="0.25">
      <c r="H159" s="219"/>
      <c r="I159" s="219"/>
      <c r="J159" s="219"/>
      <c r="K159" s="219"/>
      <c r="L159" s="219"/>
      <c r="M159" s="219"/>
      <c r="N159" s="219"/>
      <c r="O159" s="219"/>
      <c r="P159" s="219"/>
      <c r="Q159" s="219"/>
      <c r="R159" s="219"/>
      <c r="S159" s="219"/>
      <c r="T159" s="219"/>
      <c r="U159" s="219"/>
      <c r="V159" s="219"/>
      <c r="W159" s="219"/>
      <c r="X159" s="219"/>
      <c r="Y159" s="219"/>
      <c r="Z159" s="219"/>
      <c r="AA159" s="219"/>
      <c r="AB159" s="219"/>
    </row>
    <row r="160" spans="8:28" x14ac:dyDescent="0.25">
      <c r="H160" s="219"/>
      <c r="I160" s="219"/>
      <c r="J160" s="219"/>
      <c r="K160" s="219"/>
      <c r="L160" s="219"/>
      <c r="M160" s="219"/>
      <c r="N160" s="219"/>
      <c r="O160" s="219"/>
      <c r="P160" s="219"/>
      <c r="Q160" s="219"/>
      <c r="R160" s="219"/>
      <c r="S160" s="219"/>
      <c r="T160" s="219"/>
      <c r="U160" s="219"/>
      <c r="V160" s="219"/>
      <c r="W160" s="219"/>
      <c r="X160" s="219"/>
      <c r="Y160" s="219"/>
      <c r="Z160" s="219"/>
      <c r="AA160" s="219"/>
      <c r="AB160" s="219"/>
    </row>
    <row r="161" spans="8:28" x14ac:dyDescent="0.25">
      <c r="H161" s="219"/>
      <c r="I161" s="219"/>
      <c r="J161" s="219"/>
      <c r="K161" s="219"/>
      <c r="L161" s="219"/>
      <c r="M161" s="219"/>
      <c r="N161" s="219"/>
      <c r="O161" s="219"/>
      <c r="P161" s="219"/>
      <c r="Q161" s="219"/>
      <c r="R161" s="219"/>
      <c r="S161" s="219"/>
      <c r="T161" s="219"/>
      <c r="U161" s="219"/>
      <c r="V161" s="219"/>
      <c r="W161" s="219"/>
      <c r="X161" s="219"/>
      <c r="Y161" s="219"/>
      <c r="Z161" s="219"/>
      <c r="AA161" s="219"/>
      <c r="AB161" s="219"/>
    </row>
    <row r="162" spans="8:28" x14ac:dyDescent="0.25">
      <c r="H162" s="219"/>
      <c r="I162" s="219"/>
      <c r="J162" s="219"/>
      <c r="K162" s="219"/>
      <c r="L162" s="219"/>
      <c r="M162" s="219"/>
      <c r="N162" s="219"/>
      <c r="O162" s="219"/>
      <c r="P162" s="219"/>
      <c r="Q162" s="219"/>
      <c r="R162" s="219"/>
      <c r="S162" s="219"/>
      <c r="T162" s="219"/>
      <c r="U162" s="219"/>
      <c r="V162" s="219"/>
      <c r="W162" s="219"/>
      <c r="X162" s="219"/>
      <c r="Y162" s="219"/>
      <c r="Z162" s="219"/>
      <c r="AA162" s="219"/>
      <c r="AB162" s="219"/>
    </row>
    <row r="163" spans="8:28" x14ac:dyDescent="0.25">
      <c r="H163" s="219"/>
      <c r="I163" s="219"/>
      <c r="J163" s="219"/>
      <c r="K163" s="219"/>
      <c r="L163" s="219"/>
      <c r="M163" s="219"/>
      <c r="N163" s="219"/>
      <c r="O163" s="219"/>
      <c r="P163" s="219"/>
      <c r="Q163" s="219"/>
      <c r="R163" s="219"/>
      <c r="S163" s="219"/>
      <c r="T163" s="219"/>
      <c r="U163" s="219"/>
      <c r="V163" s="219"/>
      <c r="W163" s="219"/>
      <c r="X163" s="219"/>
      <c r="Y163" s="219"/>
      <c r="Z163" s="219"/>
      <c r="AA163" s="219"/>
      <c r="AB163" s="219"/>
    </row>
    <row r="164" spans="8:28" x14ac:dyDescent="0.25">
      <c r="H164" s="219"/>
      <c r="I164" s="219"/>
      <c r="J164" s="219"/>
      <c r="K164" s="219"/>
      <c r="L164" s="219"/>
      <c r="M164" s="219"/>
      <c r="N164" s="219"/>
      <c r="O164" s="219"/>
      <c r="P164" s="219"/>
      <c r="Q164" s="219"/>
      <c r="R164" s="219"/>
      <c r="S164" s="219"/>
      <c r="T164" s="219"/>
      <c r="U164" s="219"/>
      <c r="V164" s="219"/>
      <c r="W164" s="219"/>
      <c r="X164" s="219"/>
      <c r="Y164" s="219"/>
      <c r="Z164" s="219"/>
      <c r="AA164" s="219"/>
      <c r="AB164" s="219"/>
    </row>
    <row r="165" spans="8:28" x14ac:dyDescent="0.25">
      <c r="H165" s="219"/>
      <c r="I165" s="219"/>
      <c r="J165" s="219"/>
      <c r="K165" s="219"/>
      <c r="L165" s="219"/>
      <c r="M165" s="219"/>
      <c r="N165" s="219"/>
      <c r="O165" s="219"/>
      <c r="P165" s="219"/>
      <c r="Q165" s="219"/>
      <c r="R165" s="219"/>
      <c r="S165" s="219"/>
      <c r="T165" s="219"/>
      <c r="U165" s="219"/>
      <c r="V165" s="219"/>
      <c r="W165" s="219"/>
      <c r="X165" s="219"/>
      <c r="Y165" s="219"/>
      <c r="Z165" s="219"/>
      <c r="AA165" s="219"/>
      <c r="AB165" s="219"/>
    </row>
    <row r="166" spans="8:28" x14ac:dyDescent="0.25">
      <c r="H166" s="219"/>
      <c r="I166" s="219"/>
      <c r="J166" s="219"/>
      <c r="K166" s="219"/>
      <c r="L166" s="219"/>
      <c r="M166" s="219"/>
      <c r="N166" s="219"/>
      <c r="O166" s="219"/>
      <c r="P166" s="219"/>
      <c r="Q166" s="219"/>
      <c r="R166" s="219"/>
      <c r="S166" s="219"/>
      <c r="T166" s="219"/>
      <c r="U166" s="219"/>
      <c r="V166" s="219"/>
      <c r="W166" s="219"/>
      <c r="X166" s="219"/>
      <c r="Y166" s="219"/>
      <c r="Z166" s="219"/>
      <c r="AA166" s="219"/>
      <c r="AB166" s="219"/>
    </row>
    <row r="167" spans="8:28" x14ac:dyDescent="0.25">
      <c r="H167" s="219"/>
      <c r="I167" s="219"/>
      <c r="J167" s="219"/>
      <c r="K167" s="219"/>
      <c r="L167" s="219"/>
      <c r="M167" s="219"/>
      <c r="N167" s="219"/>
      <c r="O167" s="219"/>
      <c r="P167" s="219"/>
      <c r="Q167" s="219"/>
      <c r="R167" s="219"/>
      <c r="S167" s="219"/>
      <c r="T167" s="219"/>
      <c r="U167" s="219"/>
      <c r="V167" s="219"/>
      <c r="W167" s="219"/>
      <c r="X167" s="219"/>
      <c r="Y167" s="219"/>
      <c r="Z167" s="219"/>
      <c r="AA167" s="219"/>
      <c r="AB167" s="219"/>
    </row>
    <row r="168" spans="8:28" x14ac:dyDescent="0.25">
      <c r="H168" s="219"/>
      <c r="I168" s="219"/>
      <c r="J168" s="219"/>
      <c r="K168" s="219"/>
      <c r="L168" s="219"/>
      <c r="M168" s="219"/>
      <c r="N168" s="219"/>
      <c r="O168" s="219"/>
      <c r="P168" s="219"/>
      <c r="Q168" s="219"/>
      <c r="R168" s="219"/>
      <c r="S168" s="219"/>
      <c r="T168" s="219"/>
      <c r="U168" s="219"/>
      <c r="V168" s="219"/>
      <c r="W168" s="219"/>
      <c r="X168" s="219"/>
      <c r="Y168" s="219"/>
      <c r="Z168" s="219"/>
      <c r="AA168" s="219"/>
      <c r="AB168" s="219"/>
    </row>
    <row r="169" spans="8:28" x14ac:dyDescent="0.25">
      <c r="H169" s="219"/>
      <c r="I169" s="219"/>
      <c r="J169" s="219"/>
      <c r="K169" s="219"/>
      <c r="L169" s="219"/>
      <c r="M169" s="219"/>
      <c r="N169" s="219"/>
      <c r="O169" s="219"/>
      <c r="P169" s="219"/>
      <c r="Q169" s="219"/>
      <c r="R169" s="219"/>
      <c r="S169" s="219"/>
      <c r="T169" s="219"/>
      <c r="U169" s="219"/>
      <c r="V169" s="219"/>
      <c r="W169" s="219"/>
      <c r="X169" s="219"/>
      <c r="Y169" s="219"/>
      <c r="Z169" s="219"/>
      <c r="AA169" s="219"/>
      <c r="AB169" s="219"/>
    </row>
    <row r="170" spans="8:28" x14ac:dyDescent="0.25">
      <c r="H170" s="219"/>
      <c r="I170" s="219"/>
      <c r="J170" s="219"/>
      <c r="K170" s="219"/>
      <c r="L170" s="219"/>
      <c r="M170" s="219"/>
      <c r="N170" s="219"/>
      <c r="O170" s="219"/>
      <c r="P170" s="219"/>
      <c r="Q170" s="219"/>
      <c r="R170" s="219"/>
      <c r="S170" s="219"/>
      <c r="T170" s="219"/>
      <c r="U170" s="219"/>
      <c r="V170" s="219"/>
      <c r="W170" s="219"/>
      <c r="X170" s="219"/>
      <c r="Y170" s="219"/>
      <c r="Z170" s="219"/>
      <c r="AA170" s="219"/>
      <c r="AB170" s="219"/>
    </row>
    <row r="171" spans="8:28" x14ac:dyDescent="0.25">
      <c r="H171" s="219"/>
      <c r="I171" s="219"/>
      <c r="J171" s="219"/>
      <c r="K171" s="219"/>
      <c r="L171" s="219"/>
      <c r="M171" s="219"/>
      <c r="N171" s="219"/>
      <c r="O171" s="219"/>
      <c r="P171" s="219"/>
      <c r="Q171" s="219"/>
      <c r="R171" s="219"/>
      <c r="S171" s="219"/>
      <c r="T171" s="219"/>
      <c r="U171" s="219"/>
      <c r="V171" s="219"/>
      <c r="W171" s="219"/>
      <c r="X171" s="219"/>
      <c r="Y171" s="219"/>
      <c r="Z171" s="219"/>
      <c r="AA171" s="219"/>
      <c r="AB171" s="219"/>
    </row>
    <row r="172" spans="8:28" x14ac:dyDescent="0.25">
      <c r="H172" s="219"/>
      <c r="I172" s="219"/>
      <c r="J172" s="219"/>
      <c r="K172" s="219"/>
      <c r="L172" s="219"/>
      <c r="M172" s="219"/>
      <c r="N172" s="219"/>
      <c r="O172" s="219"/>
      <c r="P172" s="219"/>
      <c r="Q172" s="219"/>
      <c r="R172" s="219"/>
      <c r="S172" s="219"/>
      <c r="T172" s="219"/>
      <c r="U172" s="219"/>
      <c r="V172" s="219"/>
      <c r="W172" s="219"/>
      <c r="X172" s="219"/>
      <c r="Y172" s="219"/>
      <c r="Z172" s="219"/>
      <c r="AA172" s="219"/>
      <c r="AB172" s="219"/>
    </row>
    <row r="173" spans="8:28" x14ac:dyDescent="0.25">
      <c r="H173" s="219"/>
      <c r="I173" s="219"/>
      <c r="J173" s="219"/>
      <c r="K173" s="219"/>
      <c r="L173" s="219"/>
      <c r="M173" s="219"/>
      <c r="N173" s="219"/>
      <c r="O173" s="219"/>
      <c r="P173" s="219"/>
      <c r="Q173" s="219"/>
      <c r="R173" s="219"/>
      <c r="S173" s="219"/>
      <c r="T173" s="219"/>
      <c r="U173" s="219"/>
      <c r="V173" s="219"/>
      <c r="W173" s="219"/>
      <c r="X173" s="219"/>
      <c r="Y173" s="219"/>
      <c r="Z173" s="219"/>
      <c r="AA173" s="219"/>
      <c r="AB173" s="219"/>
    </row>
    <row r="174" spans="8:28" x14ac:dyDescent="0.25">
      <c r="H174" s="219"/>
      <c r="I174" s="219"/>
      <c r="J174" s="219"/>
      <c r="K174" s="219"/>
      <c r="L174" s="219"/>
      <c r="M174" s="219"/>
      <c r="N174" s="219"/>
      <c r="O174" s="219"/>
      <c r="P174" s="219"/>
      <c r="Q174" s="219"/>
      <c r="R174" s="219"/>
      <c r="S174" s="219"/>
      <c r="T174" s="219"/>
      <c r="U174" s="219"/>
      <c r="V174" s="219"/>
      <c r="W174" s="219"/>
      <c r="X174" s="219"/>
      <c r="Y174" s="219"/>
      <c r="Z174" s="219"/>
      <c r="AA174" s="219"/>
      <c r="AB174" s="219"/>
    </row>
    <row r="175" spans="8:28" x14ac:dyDescent="0.25">
      <c r="H175" s="219"/>
      <c r="I175" s="219"/>
      <c r="J175" s="219"/>
      <c r="K175" s="219"/>
      <c r="L175" s="219"/>
      <c r="M175" s="219"/>
      <c r="N175" s="219"/>
      <c r="O175" s="219"/>
      <c r="P175" s="219"/>
      <c r="Q175" s="219"/>
      <c r="R175" s="219"/>
      <c r="S175" s="219"/>
      <c r="T175" s="219"/>
      <c r="U175" s="219"/>
      <c r="V175" s="219"/>
      <c r="W175" s="219"/>
      <c r="X175" s="219"/>
      <c r="Y175" s="219"/>
      <c r="Z175" s="219"/>
      <c r="AA175" s="219"/>
      <c r="AB175" s="219"/>
    </row>
    <row r="176" spans="8:28" x14ac:dyDescent="0.25">
      <c r="H176" s="219"/>
      <c r="I176" s="219"/>
      <c r="J176" s="219"/>
      <c r="K176" s="219"/>
      <c r="L176" s="219"/>
      <c r="M176" s="219"/>
      <c r="N176" s="219"/>
      <c r="O176" s="219"/>
      <c r="P176" s="219"/>
      <c r="Q176" s="219"/>
      <c r="R176" s="219"/>
      <c r="S176" s="219"/>
      <c r="T176" s="219"/>
      <c r="U176" s="219"/>
      <c r="V176" s="219"/>
      <c r="W176" s="219"/>
      <c r="X176" s="219"/>
      <c r="Y176" s="219"/>
      <c r="Z176" s="219"/>
      <c r="AA176" s="219"/>
      <c r="AB176" s="219"/>
    </row>
    <row r="177" spans="8:28" x14ac:dyDescent="0.25">
      <c r="H177" s="219"/>
      <c r="I177" s="219"/>
      <c r="J177" s="219"/>
      <c r="K177" s="219"/>
      <c r="L177" s="219"/>
      <c r="M177" s="219"/>
      <c r="N177" s="219"/>
      <c r="O177" s="219"/>
      <c r="P177" s="219"/>
      <c r="Q177" s="219"/>
      <c r="R177" s="219"/>
      <c r="S177" s="219"/>
      <c r="T177" s="219"/>
      <c r="U177" s="219"/>
      <c r="V177" s="219"/>
      <c r="W177" s="219"/>
      <c r="X177" s="219"/>
      <c r="Y177" s="219"/>
      <c r="Z177" s="219"/>
      <c r="AA177" s="219"/>
      <c r="AB177" s="219"/>
    </row>
    <row r="178" spans="8:28" x14ac:dyDescent="0.25">
      <c r="H178" s="219"/>
      <c r="I178" s="219"/>
      <c r="J178" s="219"/>
      <c r="K178" s="219"/>
      <c r="L178" s="219"/>
      <c r="M178" s="219"/>
      <c r="N178" s="219"/>
      <c r="O178" s="219"/>
      <c r="P178" s="219"/>
      <c r="Q178" s="219"/>
      <c r="R178" s="219"/>
      <c r="S178" s="219"/>
      <c r="T178" s="219"/>
      <c r="U178" s="219"/>
      <c r="V178" s="219"/>
      <c r="W178" s="219"/>
      <c r="X178" s="219"/>
      <c r="Y178" s="219"/>
      <c r="Z178" s="219"/>
      <c r="AA178" s="219"/>
      <c r="AB178" s="219"/>
    </row>
    <row r="179" spans="8:28" x14ac:dyDescent="0.25">
      <c r="H179" s="219"/>
      <c r="I179" s="219"/>
      <c r="J179" s="219"/>
      <c r="K179" s="219"/>
      <c r="L179" s="219"/>
      <c r="M179" s="219"/>
      <c r="N179" s="219"/>
      <c r="O179" s="219"/>
      <c r="P179" s="219"/>
      <c r="Q179" s="219"/>
      <c r="R179" s="219"/>
      <c r="S179" s="219"/>
      <c r="T179" s="219"/>
      <c r="U179" s="219"/>
      <c r="V179" s="219"/>
      <c r="W179" s="219"/>
      <c r="X179" s="219"/>
      <c r="Y179" s="219"/>
      <c r="Z179" s="219"/>
      <c r="AA179" s="219"/>
      <c r="AB179" s="219"/>
    </row>
    <row r="180" spans="8:28" x14ac:dyDescent="0.25">
      <c r="H180" s="219"/>
      <c r="I180" s="219"/>
      <c r="J180" s="219"/>
      <c r="K180" s="219"/>
      <c r="L180" s="219"/>
      <c r="M180" s="219"/>
      <c r="N180" s="219"/>
      <c r="O180" s="219"/>
      <c r="P180" s="219"/>
      <c r="Q180" s="219"/>
      <c r="R180" s="219"/>
      <c r="S180" s="219"/>
      <c r="T180" s="219"/>
      <c r="U180" s="219"/>
      <c r="V180" s="219"/>
      <c r="W180" s="219"/>
      <c r="X180" s="219"/>
      <c r="Y180" s="219"/>
      <c r="Z180" s="219"/>
      <c r="AA180" s="219"/>
      <c r="AB180" s="219"/>
    </row>
    <row r="181" spans="8:28" x14ac:dyDescent="0.25">
      <c r="H181" s="219"/>
      <c r="I181" s="219"/>
      <c r="J181" s="219"/>
      <c r="K181" s="219"/>
      <c r="L181" s="219"/>
      <c r="M181" s="219"/>
      <c r="N181" s="219"/>
      <c r="O181" s="219"/>
      <c r="P181" s="219"/>
      <c r="Q181" s="219"/>
      <c r="R181" s="219"/>
      <c r="S181" s="219"/>
      <c r="T181" s="219"/>
      <c r="U181" s="219"/>
      <c r="V181" s="219"/>
      <c r="W181" s="219"/>
      <c r="X181" s="219"/>
      <c r="Y181" s="219"/>
      <c r="Z181" s="219"/>
      <c r="AA181" s="219"/>
      <c r="AB181" s="219"/>
    </row>
    <row r="182" spans="8:28" x14ac:dyDescent="0.25">
      <c r="H182" s="219"/>
      <c r="I182" s="219"/>
      <c r="J182" s="219"/>
      <c r="K182" s="219"/>
      <c r="L182" s="219"/>
      <c r="M182" s="219"/>
      <c r="N182" s="219"/>
      <c r="O182" s="219"/>
      <c r="P182" s="219"/>
      <c r="Q182" s="219"/>
      <c r="R182" s="219"/>
      <c r="S182" s="219"/>
      <c r="T182" s="219"/>
      <c r="U182" s="219"/>
      <c r="V182" s="219"/>
      <c r="W182" s="219"/>
      <c r="X182" s="219"/>
      <c r="Y182" s="219"/>
      <c r="Z182" s="219"/>
      <c r="AA182" s="219"/>
      <c r="AB182" s="219"/>
    </row>
    <row r="183" spans="8:28" x14ac:dyDescent="0.25">
      <c r="H183" s="219"/>
      <c r="I183" s="219"/>
      <c r="J183" s="219"/>
      <c r="K183" s="219"/>
      <c r="L183" s="219"/>
      <c r="M183" s="219"/>
      <c r="N183" s="219"/>
      <c r="O183" s="219"/>
      <c r="P183" s="219"/>
      <c r="Q183" s="219"/>
      <c r="R183" s="219"/>
      <c r="S183" s="219"/>
      <c r="T183" s="219"/>
      <c r="U183" s="219"/>
      <c r="V183" s="219"/>
      <c r="W183" s="219"/>
      <c r="X183" s="219"/>
      <c r="Y183" s="219"/>
      <c r="Z183" s="219"/>
      <c r="AA183" s="219"/>
      <c r="AB183" s="219"/>
    </row>
    <row r="184" spans="8:28" x14ac:dyDescent="0.25">
      <c r="H184" s="219"/>
      <c r="I184" s="219"/>
      <c r="J184" s="219"/>
      <c r="K184" s="219"/>
      <c r="L184" s="219"/>
      <c r="M184" s="219"/>
      <c r="N184" s="219"/>
      <c r="O184" s="219"/>
      <c r="P184" s="219"/>
      <c r="Q184" s="219"/>
      <c r="R184" s="219"/>
      <c r="S184" s="219"/>
      <c r="T184" s="219"/>
      <c r="U184" s="219"/>
      <c r="V184" s="219"/>
      <c r="W184" s="219"/>
      <c r="X184" s="219"/>
      <c r="Y184" s="219"/>
      <c r="Z184" s="219"/>
      <c r="AA184" s="219"/>
      <c r="AB184" s="219"/>
    </row>
    <row r="185" spans="8:28" x14ac:dyDescent="0.25">
      <c r="H185" s="219"/>
      <c r="I185" s="219"/>
      <c r="J185" s="219"/>
      <c r="K185" s="219"/>
      <c r="L185" s="219"/>
      <c r="M185" s="219"/>
      <c r="N185" s="219"/>
      <c r="O185" s="219"/>
      <c r="P185" s="219"/>
      <c r="Q185" s="219"/>
      <c r="R185" s="219"/>
      <c r="S185" s="219"/>
      <c r="T185" s="219"/>
      <c r="U185" s="219"/>
      <c r="V185" s="219"/>
      <c r="W185" s="219"/>
      <c r="X185" s="219"/>
      <c r="Y185" s="219"/>
      <c r="Z185" s="219"/>
      <c r="AA185" s="219"/>
      <c r="AB185" s="219"/>
    </row>
    <row r="186" spans="8:28" x14ac:dyDescent="0.25">
      <c r="H186" s="219"/>
      <c r="I186" s="219"/>
      <c r="J186" s="219"/>
      <c r="K186" s="219"/>
      <c r="L186" s="219"/>
      <c r="M186" s="219"/>
      <c r="N186" s="219"/>
      <c r="O186" s="219"/>
      <c r="P186" s="219"/>
      <c r="Q186" s="219"/>
      <c r="R186" s="219"/>
      <c r="S186" s="219"/>
      <c r="T186" s="219"/>
      <c r="U186" s="219"/>
      <c r="V186" s="219"/>
      <c r="W186" s="219"/>
      <c r="X186" s="219"/>
      <c r="Y186" s="219"/>
      <c r="Z186" s="219"/>
      <c r="AA186" s="219"/>
      <c r="AB186" s="219"/>
    </row>
    <row r="187" spans="8:28" x14ac:dyDescent="0.25">
      <c r="H187" s="219"/>
      <c r="I187" s="219"/>
      <c r="J187" s="219"/>
      <c r="K187" s="219"/>
      <c r="L187" s="219"/>
      <c r="M187" s="219"/>
      <c r="N187" s="219"/>
      <c r="O187" s="219"/>
      <c r="P187" s="219"/>
      <c r="Q187" s="219"/>
      <c r="R187" s="219"/>
      <c r="S187" s="219"/>
      <c r="T187" s="219"/>
      <c r="U187" s="219"/>
      <c r="V187" s="219"/>
      <c r="W187" s="219"/>
      <c r="X187" s="219"/>
      <c r="Y187" s="219"/>
      <c r="Z187" s="219"/>
      <c r="AA187" s="219"/>
      <c r="AB187" s="219"/>
    </row>
    <row r="188" spans="8:28" x14ac:dyDescent="0.25">
      <c r="H188" s="219"/>
      <c r="I188" s="219"/>
      <c r="J188" s="219"/>
      <c r="K188" s="219"/>
      <c r="L188" s="219"/>
      <c r="M188" s="219"/>
      <c r="N188" s="219"/>
      <c r="O188" s="219"/>
      <c r="P188" s="219"/>
      <c r="Q188" s="219"/>
      <c r="R188" s="219"/>
      <c r="S188" s="219"/>
      <c r="T188" s="219"/>
      <c r="U188" s="219"/>
      <c r="V188" s="219"/>
      <c r="W188" s="219"/>
      <c r="X188" s="219"/>
      <c r="Y188" s="219"/>
      <c r="Z188" s="219"/>
      <c r="AA188" s="219"/>
      <c r="AB188" s="219"/>
    </row>
    <row r="189" spans="8:28" x14ac:dyDescent="0.25">
      <c r="H189" s="219"/>
      <c r="I189" s="219"/>
      <c r="J189" s="219"/>
      <c r="K189" s="219"/>
      <c r="L189" s="219"/>
      <c r="M189" s="219"/>
      <c r="N189" s="219"/>
      <c r="O189" s="219"/>
      <c r="P189" s="219"/>
      <c r="Q189" s="219"/>
      <c r="R189" s="219"/>
      <c r="S189" s="219"/>
      <c r="T189" s="219"/>
      <c r="U189" s="219"/>
      <c r="V189" s="219"/>
      <c r="W189" s="219"/>
      <c r="X189" s="219"/>
      <c r="Y189" s="219"/>
      <c r="Z189" s="219"/>
      <c r="AA189" s="219"/>
      <c r="AB189" s="219"/>
    </row>
    <row r="190" spans="8:28" x14ac:dyDescent="0.25">
      <c r="H190" s="219"/>
      <c r="I190" s="219"/>
      <c r="J190" s="219"/>
      <c r="K190" s="219"/>
      <c r="L190" s="219"/>
      <c r="M190" s="219"/>
      <c r="N190" s="219"/>
      <c r="O190" s="219"/>
      <c r="P190" s="219"/>
      <c r="Q190" s="219"/>
      <c r="R190" s="219"/>
      <c r="S190" s="219"/>
      <c r="T190" s="219"/>
      <c r="U190" s="219"/>
      <c r="V190" s="219"/>
      <c r="W190" s="219"/>
      <c r="X190" s="219"/>
      <c r="Y190" s="219"/>
      <c r="Z190" s="219"/>
      <c r="AA190" s="219"/>
      <c r="AB190" s="219"/>
    </row>
    <row r="191" spans="8:28" x14ac:dyDescent="0.25">
      <c r="H191" s="219"/>
      <c r="I191" s="219"/>
      <c r="J191" s="219"/>
      <c r="K191" s="219"/>
      <c r="L191" s="219"/>
      <c r="M191" s="219"/>
      <c r="N191" s="219"/>
      <c r="O191" s="219"/>
      <c r="P191" s="219"/>
      <c r="Q191" s="219"/>
      <c r="R191" s="219"/>
      <c r="S191" s="219"/>
      <c r="T191" s="219"/>
      <c r="U191" s="219"/>
      <c r="V191" s="219"/>
      <c r="W191" s="219"/>
      <c r="X191" s="219"/>
      <c r="Y191" s="219"/>
      <c r="Z191" s="219"/>
      <c r="AA191" s="219"/>
      <c r="AB191" s="219"/>
    </row>
    <row r="192" spans="8:28" x14ac:dyDescent="0.25">
      <c r="H192" s="219"/>
      <c r="I192" s="219"/>
      <c r="J192" s="219"/>
      <c r="K192" s="219"/>
      <c r="L192" s="219"/>
      <c r="M192" s="219"/>
      <c r="N192" s="219"/>
      <c r="O192" s="219"/>
      <c r="P192" s="219"/>
      <c r="Q192" s="219"/>
      <c r="R192" s="219"/>
      <c r="S192" s="219"/>
      <c r="T192" s="219"/>
      <c r="U192" s="219"/>
      <c r="V192" s="219"/>
      <c r="W192" s="219"/>
      <c r="X192" s="219"/>
      <c r="Y192" s="219"/>
      <c r="Z192" s="219"/>
      <c r="AA192" s="219"/>
      <c r="AB192" s="219"/>
    </row>
    <row r="193" spans="8:28" x14ac:dyDescent="0.25">
      <c r="H193" s="219"/>
      <c r="I193" s="219"/>
      <c r="J193" s="219"/>
      <c r="K193" s="219"/>
      <c r="L193" s="219"/>
      <c r="M193" s="219"/>
      <c r="N193" s="219"/>
      <c r="O193" s="219"/>
      <c r="P193" s="219"/>
      <c r="Q193" s="219"/>
      <c r="R193" s="219"/>
      <c r="S193" s="219"/>
      <c r="T193" s="219"/>
      <c r="U193" s="219"/>
      <c r="V193" s="219"/>
      <c r="W193" s="219"/>
      <c r="X193" s="219"/>
      <c r="Y193" s="219"/>
      <c r="Z193" s="219"/>
      <c r="AA193" s="219"/>
      <c r="AB193" s="219"/>
    </row>
    <row r="194" spans="8:28" x14ac:dyDescent="0.25">
      <c r="H194" s="219"/>
      <c r="I194" s="219"/>
      <c r="J194" s="219"/>
      <c r="K194" s="219"/>
      <c r="L194" s="219"/>
      <c r="M194" s="219"/>
      <c r="N194" s="219"/>
      <c r="O194" s="219"/>
      <c r="P194" s="219"/>
      <c r="Q194" s="219"/>
      <c r="R194" s="219"/>
      <c r="S194" s="219"/>
      <c r="T194" s="219"/>
      <c r="U194" s="219"/>
      <c r="V194" s="219"/>
      <c r="W194" s="219"/>
      <c r="X194" s="219"/>
      <c r="Y194" s="219"/>
      <c r="Z194" s="219"/>
      <c r="AA194" s="219"/>
      <c r="AB194" s="219"/>
    </row>
    <row r="195" spans="8:28" x14ac:dyDescent="0.25">
      <c r="H195" s="219"/>
      <c r="I195" s="219"/>
      <c r="J195" s="219"/>
      <c r="K195" s="219"/>
      <c r="L195" s="219"/>
      <c r="M195" s="219"/>
      <c r="N195" s="219"/>
      <c r="O195" s="219"/>
      <c r="P195" s="219"/>
      <c r="Q195" s="219"/>
      <c r="R195" s="219"/>
      <c r="S195" s="219"/>
      <c r="T195" s="219"/>
      <c r="U195" s="219"/>
      <c r="V195" s="219"/>
      <c r="W195" s="219"/>
      <c r="X195" s="219"/>
      <c r="Y195" s="219"/>
      <c r="Z195" s="219"/>
      <c r="AA195" s="219"/>
      <c r="AB195" s="219"/>
    </row>
    <row r="196" spans="8:28" x14ac:dyDescent="0.25">
      <c r="H196" s="219"/>
      <c r="I196" s="219"/>
      <c r="J196" s="219"/>
      <c r="K196" s="219"/>
      <c r="L196" s="219"/>
      <c r="M196" s="219"/>
      <c r="N196" s="219"/>
      <c r="O196" s="219"/>
      <c r="P196" s="219"/>
      <c r="Q196" s="219"/>
      <c r="R196" s="219"/>
      <c r="S196" s="219"/>
      <c r="T196" s="219"/>
      <c r="U196" s="219"/>
      <c r="V196" s="219"/>
      <c r="W196" s="219"/>
      <c r="X196" s="219"/>
      <c r="Y196" s="219"/>
      <c r="Z196" s="219"/>
      <c r="AA196" s="219"/>
      <c r="AB196" s="219"/>
    </row>
    <row r="197" spans="8:28" x14ac:dyDescent="0.25">
      <c r="H197" s="219"/>
      <c r="I197" s="219"/>
      <c r="J197" s="219"/>
      <c r="K197" s="219"/>
      <c r="L197" s="219"/>
      <c r="M197" s="219"/>
      <c r="N197" s="219"/>
      <c r="O197" s="219"/>
      <c r="P197" s="219"/>
      <c r="Q197" s="219"/>
      <c r="R197" s="219"/>
      <c r="S197" s="219"/>
      <c r="T197" s="219"/>
      <c r="U197" s="219"/>
      <c r="V197" s="219"/>
      <c r="W197" s="219"/>
      <c r="X197" s="219"/>
      <c r="Y197" s="219"/>
      <c r="Z197" s="219"/>
      <c r="AA197" s="219"/>
      <c r="AB197" s="219"/>
    </row>
    <row r="198" spans="8:28" x14ac:dyDescent="0.25">
      <c r="H198" s="219"/>
      <c r="I198" s="219"/>
      <c r="J198" s="219"/>
      <c r="K198" s="219"/>
      <c r="L198" s="219"/>
      <c r="M198" s="219"/>
      <c r="N198" s="219"/>
      <c r="O198" s="219"/>
      <c r="P198" s="219"/>
      <c r="Q198" s="219"/>
      <c r="R198" s="219"/>
      <c r="S198" s="219"/>
      <c r="T198" s="219"/>
      <c r="U198" s="219"/>
      <c r="V198" s="219"/>
      <c r="W198" s="219"/>
      <c r="X198" s="219"/>
      <c r="Y198" s="219"/>
      <c r="Z198" s="219"/>
      <c r="AA198" s="219"/>
      <c r="AB198" s="219"/>
    </row>
    <row r="199" spans="8:28" x14ac:dyDescent="0.25">
      <c r="H199" s="219"/>
      <c r="I199" s="219"/>
      <c r="J199" s="219"/>
      <c r="K199" s="219"/>
      <c r="L199" s="219"/>
      <c r="M199" s="219"/>
      <c r="N199" s="219"/>
      <c r="O199" s="219"/>
      <c r="P199" s="219"/>
      <c r="Q199" s="219"/>
      <c r="R199" s="219"/>
      <c r="S199" s="219"/>
      <c r="T199" s="219"/>
      <c r="U199" s="219"/>
      <c r="V199" s="219"/>
      <c r="W199" s="219"/>
      <c r="X199" s="219"/>
      <c r="Y199" s="219"/>
      <c r="Z199" s="219"/>
      <c r="AA199" s="219"/>
      <c r="AB199" s="219"/>
    </row>
    <row r="200" spans="8:28" x14ac:dyDescent="0.25">
      <c r="H200" s="219"/>
      <c r="I200" s="219"/>
      <c r="J200" s="219"/>
      <c r="K200" s="219"/>
      <c r="L200" s="219"/>
      <c r="M200" s="219"/>
      <c r="N200" s="219"/>
      <c r="O200" s="219"/>
      <c r="P200" s="219"/>
      <c r="Q200" s="219"/>
      <c r="R200" s="219"/>
      <c r="S200" s="219"/>
      <c r="T200" s="219"/>
      <c r="U200" s="219"/>
      <c r="V200" s="219"/>
      <c r="W200" s="219"/>
      <c r="X200" s="219"/>
      <c r="Y200" s="219"/>
      <c r="Z200" s="219"/>
      <c r="AA200" s="219"/>
      <c r="AB200" s="219"/>
    </row>
    <row r="201" spans="8:28" x14ac:dyDescent="0.25">
      <c r="H201" s="219"/>
      <c r="I201" s="219"/>
      <c r="J201" s="219"/>
      <c r="K201" s="219"/>
      <c r="L201" s="219"/>
      <c r="M201" s="219"/>
      <c r="N201" s="219"/>
      <c r="O201" s="219"/>
      <c r="P201" s="219"/>
      <c r="Q201" s="219"/>
      <c r="R201" s="219"/>
      <c r="S201" s="219"/>
      <c r="T201" s="219"/>
      <c r="U201" s="219"/>
      <c r="V201" s="219"/>
      <c r="W201" s="219"/>
      <c r="X201" s="219"/>
      <c r="Y201" s="219"/>
      <c r="Z201" s="219"/>
      <c r="AA201" s="219"/>
      <c r="AB201" s="219"/>
    </row>
    <row r="202" spans="8:28" x14ac:dyDescent="0.25">
      <c r="H202" s="219"/>
      <c r="I202" s="219"/>
      <c r="J202" s="219"/>
      <c r="K202" s="219"/>
      <c r="L202" s="219"/>
      <c r="M202" s="219"/>
      <c r="N202" s="219"/>
      <c r="O202" s="219"/>
      <c r="P202" s="219"/>
      <c r="Q202" s="219"/>
      <c r="R202" s="219"/>
      <c r="S202" s="219"/>
      <c r="T202" s="219"/>
      <c r="U202" s="219"/>
      <c r="V202" s="219"/>
      <c r="W202" s="219"/>
      <c r="X202" s="219"/>
      <c r="Y202" s="219"/>
      <c r="Z202" s="219"/>
      <c r="AA202" s="219"/>
      <c r="AB202" s="219"/>
    </row>
    <row r="203" spans="8:28" x14ac:dyDescent="0.25">
      <c r="H203" s="219"/>
      <c r="I203" s="219"/>
      <c r="J203" s="219"/>
      <c r="K203" s="219"/>
      <c r="L203" s="219"/>
      <c r="M203" s="219"/>
      <c r="N203" s="219"/>
      <c r="O203" s="219"/>
      <c r="P203" s="219"/>
      <c r="Q203" s="219"/>
      <c r="R203" s="219"/>
      <c r="S203" s="219"/>
      <c r="T203" s="219"/>
      <c r="U203" s="219"/>
      <c r="V203" s="219"/>
      <c r="W203" s="219"/>
      <c r="X203" s="219"/>
      <c r="Y203" s="219"/>
      <c r="Z203" s="219"/>
      <c r="AA203" s="219"/>
      <c r="AB203" s="219"/>
    </row>
    <row r="204" spans="8:28" x14ac:dyDescent="0.25">
      <c r="H204" s="219"/>
      <c r="I204" s="219"/>
      <c r="J204" s="219"/>
      <c r="K204" s="219"/>
      <c r="L204" s="219"/>
      <c r="M204" s="219"/>
      <c r="N204" s="219"/>
      <c r="O204" s="219"/>
      <c r="P204" s="219"/>
      <c r="Q204" s="219"/>
      <c r="R204" s="219"/>
      <c r="S204" s="219"/>
      <c r="T204" s="219"/>
      <c r="U204" s="219"/>
      <c r="V204" s="219"/>
      <c r="W204" s="219"/>
      <c r="X204" s="219"/>
      <c r="Y204" s="219"/>
      <c r="Z204" s="219"/>
      <c r="AA204" s="219"/>
      <c r="AB204" s="219"/>
    </row>
    <row r="205" spans="8:28" x14ac:dyDescent="0.25">
      <c r="H205" s="219"/>
      <c r="I205" s="219"/>
      <c r="J205" s="219"/>
      <c r="K205" s="219"/>
      <c r="L205" s="219"/>
      <c r="M205" s="219"/>
      <c r="N205" s="219"/>
      <c r="O205" s="219"/>
      <c r="P205" s="219"/>
      <c r="Q205" s="219"/>
      <c r="R205" s="219"/>
      <c r="S205" s="219"/>
      <c r="T205" s="219"/>
      <c r="U205" s="219"/>
      <c r="V205" s="219"/>
      <c r="W205" s="219"/>
      <c r="X205" s="219"/>
      <c r="Y205" s="219"/>
      <c r="Z205" s="219"/>
      <c r="AA205" s="219"/>
      <c r="AB205" s="219"/>
    </row>
    <row r="206" spans="8:28" x14ac:dyDescent="0.25">
      <c r="H206" s="219"/>
      <c r="I206" s="219"/>
      <c r="J206" s="219"/>
      <c r="K206" s="219"/>
      <c r="L206" s="219"/>
      <c r="M206" s="219"/>
      <c r="N206" s="219"/>
      <c r="O206" s="219"/>
      <c r="P206" s="219"/>
      <c r="Q206" s="219"/>
      <c r="R206" s="219"/>
      <c r="S206" s="219"/>
      <c r="T206" s="219"/>
      <c r="U206" s="219"/>
      <c r="V206" s="219"/>
      <c r="W206" s="219"/>
      <c r="X206" s="219"/>
      <c r="Y206" s="219"/>
      <c r="Z206" s="219"/>
      <c r="AA206" s="219"/>
      <c r="AB206" s="219"/>
    </row>
    <row r="207" spans="8:28" x14ac:dyDescent="0.25">
      <c r="H207" s="219"/>
      <c r="I207" s="219"/>
      <c r="J207" s="219"/>
      <c r="K207" s="219"/>
      <c r="L207" s="219"/>
      <c r="M207" s="219"/>
      <c r="N207" s="219"/>
      <c r="O207" s="219"/>
      <c r="P207" s="219"/>
      <c r="Q207" s="219"/>
      <c r="R207" s="219"/>
      <c r="S207" s="219"/>
      <c r="T207" s="219"/>
      <c r="U207" s="219"/>
      <c r="V207" s="219"/>
      <c r="W207" s="219"/>
      <c r="X207" s="219"/>
      <c r="Y207" s="219"/>
      <c r="Z207" s="219"/>
      <c r="AA207" s="219"/>
      <c r="AB207" s="219"/>
    </row>
    <row r="208" spans="8:28" x14ac:dyDescent="0.25">
      <c r="H208" s="219"/>
      <c r="I208" s="219"/>
      <c r="J208" s="219"/>
      <c r="K208" s="219"/>
      <c r="L208" s="219"/>
      <c r="M208" s="219"/>
      <c r="N208" s="219"/>
      <c r="O208" s="219"/>
      <c r="P208" s="219"/>
      <c r="Q208" s="219"/>
      <c r="R208" s="219"/>
      <c r="S208" s="219"/>
      <c r="T208" s="219"/>
      <c r="U208" s="219"/>
      <c r="V208" s="219"/>
      <c r="W208" s="219"/>
      <c r="X208" s="219"/>
      <c r="Y208" s="219"/>
      <c r="Z208" s="219"/>
      <c r="AA208" s="219"/>
      <c r="AB208" s="219"/>
    </row>
    <row r="209" spans="8:28" x14ac:dyDescent="0.25">
      <c r="H209" s="219"/>
      <c r="I209" s="219"/>
      <c r="J209" s="219"/>
      <c r="K209" s="219"/>
      <c r="L209" s="219"/>
      <c r="M209" s="219"/>
      <c r="N209" s="219"/>
      <c r="O209" s="219"/>
      <c r="P209" s="219"/>
      <c r="Q209" s="219"/>
      <c r="R209" s="219"/>
      <c r="S209" s="219"/>
      <c r="T209" s="219"/>
      <c r="U209" s="219"/>
      <c r="V209" s="219"/>
      <c r="W209" s="219"/>
      <c r="X209" s="219"/>
      <c r="Y209" s="219"/>
      <c r="Z209" s="219"/>
      <c r="AA209" s="219"/>
      <c r="AB209" s="219"/>
    </row>
    <row r="210" spans="8:28" x14ac:dyDescent="0.25">
      <c r="H210" s="219"/>
      <c r="I210" s="219"/>
      <c r="J210" s="219"/>
      <c r="K210" s="219"/>
      <c r="L210" s="219"/>
      <c r="M210" s="219"/>
      <c r="N210" s="219"/>
      <c r="O210" s="219"/>
      <c r="P210" s="219"/>
      <c r="Q210" s="219"/>
      <c r="R210" s="219"/>
      <c r="S210" s="219"/>
      <c r="T210" s="219"/>
      <c r="U210" s="219"/>
      <c r="V210" s="219"/>
      <c r="W210" s="219"/>
      <c r="X210" s="219"/>
      <c r="Y210" s="219"/>
      <c r="Z210" s="219"/>
      <c r="AA210" s="219"/>
      <c r="AB210" s="219"/>
    </row>
    <row r="211" spans="8:28" x14ac:dyDescent="0.25">
      <c r="H211" s="219"/>
      <c r="I211" s="219"/>
      <c r="J211" s="219"/>
      <c r="K211" s="219"/>
      <c r="L211" s="219"/>
      <c r="M211" s="219"/>
      <c r="N211" s="219"/>
      <c r="O211" s="219"/>
      <c r="P211" s="219"/>
      <c r="Q211" s="219"/>
      <c r="R211" s="219"/>
      <c r="S211" s="219"/>
      <c r="T211" s="219"/>
      <c r="U211" s="219"/>
      <c r="V211" s="219"/>
      <c r="W211" s="219"/>
      <c r="X211" s="219"/>
      <c r="Y211" s="219"/>
      <c r="Z211" s="219"/>
      <c r="AA211" s="219"/>
      <c r="AB211" s="219"/>
    </row>
    <row r="212" spans="8:28" x14ac:dyDescent="0.25">
      <c r="H212" s="219"/>
      <c r="I212" s="219"/>
      <c r="J212" s="219"/>
      <c r="K212" s="219"/>
      <c r="L212" s="219"/>
      <c r="M212" s="219"/>
      <c r="N212" s="219"/>
      <c r="O212" s="219"/>
      <c r="P212" s="219"/>
      <c r="Q212" s="219"/>
      <c r="R212" s="219"/>
      <c r="S212" s="219"/>
      <c r="T212" s="219"/>
      <c r="U212" s="219"/>
      <c r="V212" s="219"/>
      <c r="W212" s="219"/>
      <c r="X212" s="219"/>
      <c r="Y212" s="219"/>
      <c r="Z212" s="219"/>
      <c r="AA212" s="219"/>
      <c r="AB212" s="219"/>
    </row>
    <row r="213" spans="8:28" x14ac:dyDescent="0.25">
      <c r="H213" s="219"/>
      <c r="I213" s="219"/>
      <c r="J213" s="219"/>
      <c r="K213" s="219"/>
      <c r="L213" s="219"/>
      <c r="M213" s="219"/>
      <c r="N213" s="219"/>
      <c r="O213" s="219"/>
      <c r="P213" s="219"/>
      <c r="Q213" s="219"/>
      <c r="R213" s="219"/>
      <c r="S213" s="219"/>
      <c r="T213" s="219"/>
      <c r="U213" s="219"/>
      <c r="V213" s="219"/>
      <c r="W213" s="219"/>
      <c r="X213" s="219"/>
      <c r="Y213" s="219"/>
      <c r="Z213" s="219"/>
      <c r="AA213" s="219"/>
      <c r="AB213" s="219"/>
    </row>
    <row r="214" spans="8:28" x14ac:dyDescent="0.25">
      <c r="H214" s="219"/>
      <c r="I214" s="219"/>
      <c r="J214" s="219"/>
      <c r="K214" s="219"/>
      <c r="L214" s="219"/>
      <c r="M214" s="219"/>
      <c r="N214" s="219"/>
      <c r="O214" s="219"/>
      <c r="P214" s="219"/>
      <c r="Q214" s="219"/>
      <c r="R214" s="219"/>
      <c r="S214" s="219"/>
      <c r="T214" s="219"/>
      <c r="U214" s="219"/>
      <c r="V214" s="219"/>
      <c r="W214" s="219"/>
      <c r="X214" s="219"/>
      <c r="Y214" s="219"/>
      <c r="Z214" s="219"/>
      <c r="AA214" s="219"/>
      <c r="AB214" s="219"/>
    </row>
    <row r="215" spans="8:28" x14ac:dyDescent="0.25">
      <c r="H215" s="219"/>
      <c r="I215" s="219"/>
      <c r="J215" s="219"/>
      <c r="K215" s="219"/>
      <c r="L215" s="219"/>
      <c r="M215" s="219"/>
      <c r="N215" s="219"/>
      <c r="O215" s="219"/>
      <c r="P215" s="219"/>
      <c r="Q215" s="219"/>
      <c r="R215" s="219"/>
      <c r="S215" s="219"/>
      <c r="T215" s="219"/>
      <c r="U215" s="219"/>
      <c r="V215" s="219"/>
      <c r="W215" s="219"/>
      <c r="X215" s="219"/>
      <c r="Y215" s="219"/>
      <c r="Z215" s="219"/>
      <c r="AA215" s="219"/>
      <c r="AB215" s="219"/>
    </row>
    <row r="216" spans="8:28" x14ac:dyDescent="0.25">
      <c r="H216" s="219"/>
      <c r="I216" s="219"/>
      <c r="J216" s="219"/>
      <c r="K216" s="219"/>
      <c r="L216" s="219"/>
      <c r="M216" s="219"/>
      <c r="N216" s="219"/>
      <c r="O216" s="219"/>
      <c r="P216" s="219"/>
      <c r="Q216" s="219"/>
      <c r="R216" s="219"/>
      <c r="S216" s="219"/>
      <c r="T216" s="219"/>
      <c r="U216" s="219"/>
      <c r="V216" s="219"/>
      <c r="W216" s="219"/>
      <c r="X216" s="219"/>
      <c r="Y216" s="219"/>
      <c r="Z216" s="219"/>
      <c r="AA216" s="219"/>
      <c r="AB216" s="219"/>
    </row>
    <row r="217" spans="8:28" x14ac:dyDescent="0.25">
      <c r="H217" s="219"/>
      <c r="I217" s="219"/>
      <c r="J217" s="219"/>
      <c r="K217" s="219"/>
      <c r="L217" s="219"/>
      <c r="M217" s="219"/>
      <c r="N217" s="219"/>
      <c r="O217" s="219"/>
      <c r="P217" s="219"/>
      <c r="Q217" s="219"/>
      <c r="R217" s="219"/>
      <c r="S217" s="219"/>
      <c r="T217" s="219"/>
      <c r="U217" s="219"/>
      <c r="V217" s="219"/>
      <c r="W217" s="219"/>
      <c r="X217" s="219"/>
      <c r="Y217" s="219"/>
      <c r="Z217" s="219"/>
      <c r="AA217" s="219"/>
      <c r="AB217" s="219"/>
    </row>
    <row r="218" spans="8:28" x14ac:dyDescent="0.25">
      <c r="H218" s="219"/>
      <c r="I218" s="219"/>
      <c r="J218" s="219"/>
      <c r="K218" s="219"/>
      <c r="L218" s="219"/>
      <c r="M218" s="219"/>
      <c r="N218" s="219"/>
      <c r="O218" s="219"/>
      <c r="P218" s="219"/>
      <c r="Q218" s="219"/>
      <c r="R218" s="219"/>
      <c r="S218" s="219"/>
      <c r="T218" s="219"/>
      <c r="U218" s="219"/>
      <c r="V218" s="219"/>
      <c r="W218" s="219"/>
      <c r="X218" s="219"/>
      <c r="Y218" s="219"/>
      <c r="Z218" s="219"/>
      <c r="AA218" s="219"/>
      <c r="AB218" s="219"/>
    </row>
    <row r="219" spans="8:28" x14ac:dyDescent="0.25">
      <c r="H219" s="219"/>
      <c r="I219" s="219"/>
      <c r="J219" s="219"/>
      <c r="K219" s="219"/>
      <c r="L219" s="219"/>
      <c r="M219" s="219"/>
      <c r="N219" s="219"/>
      <c r="O219" s="219"/>
      <c r="P219" s="219"/>
      <c r="Q219" s="219"/>
      <c r="R219" s="219"/>
      <c r="S219" s="219"/>
      <c r="T219" s="219"/>
      <c r="U219" s="219"/>
      <c r="V219" s="219"/>
      <c r="W219" s="219"/>
      <c r="X219" s="219"/>
      <c r="Y219" s="219"/>
      <c r="Z219" s="219"/>
      <c r="AA219" s="219"/>
      <c r="AB219" s="219"/>
    </row>
    <row r="220" spans="8:28" x14ac:dyDescent="0.25">
      <c r="H220" s="219"/>
      <c r="I220" s="219"/>
      <c r="J220" s="219"/>
      <c r="K220" s="219"/>
      <c r="L220" s="219"/>
      <c r="M220" s="219"/>
      <c r="N220" s="219"/>
      <c r="O220" s="219"/>
      <c r="P220" s="219"/>
      <c r="Q220" s="219"/>
      <c r="R220" s="219"/>
      <c r="S220" s="219"/>
      <c r="T220" s="219"/>
      <c r="U220" s="219"/>
      <c r="V220" s="219"/>
      <c r="W220" s="219"/>
      <c r="X220" s="219"/>
      <c r="Y220" s="219"/>
      <c r="Z220" s="219"/>
      <c r="AA220" s="219"/>
      <c r="AB220" s="219"/>
    </row>
    <row r="221" spans="8:28" x14ac:dyDescent="0.25">
      <c r="H221" s="219"/>
      <c r="I221" s="219"/>
      <c r="J221" s="219"/>
      <c r="K221" s="219"/>
      <c r="L221" s="219"/>
      <c r="M221" s="219"/>
      <c r="N221" s="219"/>
      <c r="O221" s="219"/>
      <c r="P221" s="219"/>
      <c r="Q221" s="219"/>
      <c r="R221" s="219"/>
      <c r="S221" s="219"/>
      <c r="T221" s="219"/>
      <c r="U221" s="219"/>
      <c r="V221" s="219"/>
      <c r="W221" s="219"/>
      <c r="X221" s="219"/>
      <c r="Y221" s="219"/>
      <c r="Z221" s="219"/>
      <c r="AA221" s="219"/>
      <c r="AB221" s="219"/>
    </row>
    <row r="222" spans="8:28" x14ac:dyDescent="0.25">
      <c r="H222" s="219"/>
      <c r="I222" s="219"/>
      <c r="J222" s="219"/>
      <c r="K222" s="219"/>
      <c r="L222" s="219"/>
      <c r="M222" s="219"/>
      <c r="N222" s="219"/>
      <c r="O222" s="219"/>
      <c r="P222" s="219"/>
      <c r="Q222" s="219"/>
      <c r="R222" s="219"/>
      <c r="S222" s="219"/>
      <c r="T222" s="219"/>
      <c r="U222" s="219"/>
      <c r="V222" s="219"/>
      <c r="W222" s="219"/>
      <c r="X222" s="219"/>
      <c r="Y222" s="219"/>
      <c r="Z222" s="219"/>
      <c r="AA222" s="219"/>
      <c r="AB222" s="219"/>
    </row>
    <row r="223" spans="8:28" x14ac:dyDescent="0.25">
      <c r="H223" s="219"/>
      <c r="I223" s="219"/>
      <c r="J223" s="219"/>
      <c r="K223" s="219"/>
      <c r="L223" s="219"/>
      <c r="M223" s="219"/>
      <c r="N223" s="219"/>
      <c r="O223" s="219"/>
      <c r="P223" s="219"/>
      <c r="Q223" s="219"/>
      <c r="R223" s="219"/>
      <c r="S223" s="219"/>
      <c r="T223" s="219"/>
      <c r="U223" s="219"/>
      <c r="V223" s="219"/>
      <c r="W223" s="219"/>
      <c r="X223" s="219"/>
      <c r="Y223" s="219"/>
      <c r="Z223" s="219"/>
      <c r="AA223" s="219"/>
      <c r="AB223" s="219"/>
    </row>
    <row r="224" spans="8:28" x14ac:dyDescent="0.25">
      <c r="H224" s="219"/>
      <c r="I224" s="219"/>
      <c r="J224" s="219"/>
      <c r="K224" s="219"/>
      <c r="L224" s="219"/>
      <c r="M224" s="219"/>
      <c r="N224" s="219"/>
      <c r="O224" s="219"/>
      <c r="P224" s="219"/>
      <c r="Q224" s="219"/>
      <c r="R224" s="219"/>
      <c r="S224" s="219"/>
      <c r="T224" s="219"/>
      <c r="U224" s="219"/>
      <c r="V224" s="219"/>
      <c r="W224" s="219"/>
      <c r="X224" s="219"/>
      <c r="Y224" s="219"/>
      <c r="Z224" s="219"/>
      <c r="AA224" s="219"/>
      <c r="AB224" s="219"/>
    </row>
    <row r="225" spans="8:28" x14ac:dyDescent="0.25">
      <c r="H225" s="219"/>
      <c r="I225" s="219"/>
      <c r="J225" s="219"/>
      <c r="K225" s="219"/>
      <c r="L225" s="219"/>
      <c r="M225" s="219"/>
      <c r="N225" s="219"/>
      <c r="O225" s="219"/>
      <c r="P225" s="219"/>
      <c r="Q225" s="219"/>
      <c r="R225" s="219"/>
      <c r="S225" s="219"/>
      <c r="T225" s="219"/>
      <c r="U225" s="219"/>
      <c r="V225" s="219"/>
      <c r="W225" s="219"/>
      <c r="X225" s="219"/>
      <c r="Y225" s="219"/>
      <c r="Z225" s="219"/>
      <c r="AA225" s="219"/>
      <c r="AB225" s="219"/>
    </row>
    <row r="226" spans="8:28" x14ac:dyDescent="0.25">
      <c r="H226" s="219"/>
      <c r="I226" s="219"/>
      <c r="J226" s="219"/>
      <c r="K226" s="219"/>
      <c r="L226" s="219"/>
      <c r="M226" s="219"/>
      <c r="N226" s="219"/>
      <c r="O226" s="219"/>
      <c r="P226" s="219"/>
      <c r="Q226" s="219"/>
      <c r="R226" s="219"/>
      <c r="S226" s="219"/>
      <c r="T226" s="219"/>
      <c r="U226" s="219"/>
      <c r="V226" s="219"/>
      <c r="W226" s="219"/>
      <c r="X226" s="219"/>
      <c r="Y226" s="219"/>
      <c r="Z226" s="219"/>
      <c r="AA226" s="219"/>
      <c r="AB226" s="219"/>
    </row>
    <row r="227" spans="8:28" x14ac:dyDescent="0.25">
      <c r="H227" s="219"/>
      <c r="I227" s="219"/>
      <c r="J227" s="219"/>
      <c r="K227" s="219"/>
      <c r="L227" s="219"/>
      <c r="M227" s="219"/>
      <c r="N227" s="219"/>
      <c r="O227" s="219"/>
      <c r="P227" s="219"/>
      <c r="Q227" s="219"/>
      <c r="R227" s="219"/>
      <c r="S227" s="219"/>
      <c r="T227" s="219"/>
      <c r="U227" s="219"/>
      <c r="V227" s="219"/>
      <c r="W227" s="219"/>
      <c r="X227" s="219"/>
      <c r="Y227" s="219"/>
      <c r="Z227" s="219"/>
      <c r="AA227" s="219"/>
      <c r="AB227" s="219"/>
    </row>
    <row r="228" spans="8:28" x14ac:dyDescent="0.25">
      <c r="H228" s="219"/>
      <c r="I228" s="219"/>
      <c r="J228" s="219"/>
      <c r="K228" s="219"/>
      <c r="L228" s="219"/>
      <c r="M228" s="219"/>
      <c r="N228" s="219"/>
      <c r="O228" s="219"/>
      <c r="P228" s="219"/>
      <c r="Q228" s="219"/>
      <c r="R228" s="219"/>
      <c r="S228" s="219"/>
      <c r="T228" s="219"/>
      <c r="U228" s="219"/>
      <c r="V228" s="219"/>
      <c r="W228" s="219"/>
      <c r="X228" s="219"/>
      <c r="Y228" s="219"/>
      <c r="Z228" s="219"/>
      <c r="AA228" s="219"/>
      <c r="AB228" s="219"/>
    </row>
    <row r="229" spans="8:28" x14ac:dyDescent="0.25">
      <c r="H229" s="219"/>
      <c r="I229" s="219"/>
      <c r="J229" s="219"/>
      <c r="K229" s="219"/>
      <c r="L229" s="219"/>
      <c r="M229" s="219"/>
      <c r="N229" s="219"/>
      <c r="O229" s="219"/>
      <c r="P229" s="219"/>
      <c r="Q229" s="219"/>
      <c r="R229" s="219"/>
      <c r="S229" s="219"/>
      <c r="T229" s="219"/>
      <c r="U229" s="219"/>
      <c r="V229" s="219"/>
      <c r="W229" s="219"/>
      <c r="X229" s="219"/>
      <c r="Y229" s="219"/>
      <c r="Z229" s="219"/>
      <c r="AA229" s="219"/>
      <c r="AB229" s="219"/>
    </row>
    <row r="230" spans="8:28" x14ac:dyDescent="0.25">
      <c r="H230" s="219"/>
      <c r="I230" s="219"/>
      <c r="J230" s="219"/>
      <c r="K230" s="219"/>
      <c r="L230" s="219"/>
      <c r="M230" s="219"/>
      <c r="N230" s="219"/>
      <c r="O230" s="219"/>
      <c r="P230" s="219"/>
      <c r="Q230" s="219"/>
      <c r="R230" s="219"/>
      <c r="S230" s="219"/>
      <c r="T230" s="219"/>
      <c r="U230" s="219"/>
      <c r="V230" s="219"/>
      <c r="W230" s="219"/>
      <c r="X230" s="219"/>
      <c r="Y230" s="219"/>
      <c r="Z230" s="219"/>
      <c r="AA230" s="219"/>
      <c r="AB230" s="219"/>
    </row>
    <row r="231" spans="8:28" x14ac:dyDescent="0.25">
      <c r="H231" s="219"/>
      <c r="I231" s="219"/>
      <c r="J231" s="219"/>
      <c r="K231" s="219"/>
      <c r="L231" s="219"/>
      <c r="M231" s="219"/>
      <c r="N231" s="219"/>
      <c r="O231" s="219"/>
      <c r="P231" s="219"/>
      <c r="Q231" s="219"/>
      <c r="R231" s="219"/>
      <c r="S231" s="219"/>
      <c r="T231" s="219"/>
      <c r="U231" s="219"/>
      <c r="V231" s="219"/>
      <c r="W231" s="219"/>
      <c r="X231" s="219"/>
      <c r="Y231" s="219"/>
      <c r="Z231" s="219"/>
      <c r="AA231" s="219"/>
      <c r="AB231" s="219"/>
    </row>
    <row r="232" spans="8:28" x14ac:dyDescent="0.25">
      <c r="H232" s="219"/>
      <c r="I232" s="219"/>
      <c r="J232" s="219"/>
      <c r="K232" s="219"/>
      <c r="L232" s="219"/>
      <c r="M232" s="219"/>
      <c r="N232" s="219"/>
      <c r="O232" s="219"/>
      <c r="P232" s="219"/>
      <c r="Q232" s="219"/>
      <c r="R232" s="219"/>
      <c r="S232" s="219"/>
      <c r="T232" s="219"/>
      <c r="U232" s="219"/>
      <c r="V232" s="219"/>
      <c r="W232" s="219"/>
      <c r="X232" s="219"/>
      <c r="Y232" s="219"/>
      <c r="Z232" s="219"/>
      <c r="AA232" s="219"/>
      <c r="AB232" s="219"/>
    </row>
    <row r="233" spans="8:28" x14ac:dyDescent="0.25">
      <c r="H233" s="219"/>
      <c r="I233" s="219"/>
      <c r="J233" s="219"/>
      <c r="K233" s="219"/>
      <c r="L233" s="219"/>
      <c r="M233" s="219"/>
      <c r="N233" s="219"/>
      <c r="O233" s="219"/>
      <c r="P233" s="219"/>
      <c r="Q233" s="219"/>
      <c r="R233" s="219"/>
      <c r="S233" s="219"/>
      <c r="T233" s="219"/>
      <c r="U233" s="219"/>
      <c r="V233" s="219"/>
      <c r="W233" s="219"/>
      <c r="X233" s="219"/>
      <c r="Y233" s="219"/>
      <c r="Z233" s="219"/>
      <c r="AA233" s="219"/>
      <c r="AB233" s="219"/>
    </row>
    <row r="234" spans="8:28" x14ac:dyDescent="0.25">
      <c r="H234" s="219"/>
      <c r="I234" s="219"/>
      <c r="J234" s="219"/>
      <c r="K234" s="219"/>
      <c r="L234" s="219"/>
      <c r="M234" s="219"/>
      <c r="N234" s="219"/>
      <c r="O234" s="219"/>
      <c r="P234" s="219"/>
      <c r="Q234" s="219"/>
      <c r="R234" s="219"/>
      <c r="S234" s="219"/>
      <c r="T234" s="219"/>
      <c r="U234" s="219"/>
      <c r="V234" s="219"/>
      <c r="W234" s="219"/>
      <c r="X234" s="219"/>
      <c r="Y234" s="219"/>
      <c r="Z234" s="219"/>
      <c r="AA234" s="219"/>
      <c r="AB234" s="219"/>
    </row>
    <row r="235" spans="8:28" x14ac:dyDescent="0.25">
      <c r="H235" s="219"/>
      <c r="I235" s="219"/>
      <c r="J235" s="219"/>
      <c r="K235" s="219"/>
      <c r="L235" s="219"/>
      <c r="M235" s="219"/>
      <c r="N235" s="219"/>
      <c r="O235" s="219"/>
      <c r="P235" s="219"/>
      <c r="Q235" s="219"/>
      <c r="R235" s="219"/>
      <c r="S235" s="219"/>
      <c r="T235" s="219"/>
      <c r="U235" s="219"/>
      <c r="V235" s="219"/>
      <c r="W235" s="219"/>
      <c r="X235" s="219"/>
      <c r="Y235" s="219"/>
      <c r="Z235" s="219"/>
      <c r="AA235" s="219"/>
      <c r="AB235" s="219"/>
    </row>
    <row r="236" spans="8:28" x14ac:dyDescent="0.25">
      <c r="H236" s="219"/>
      <c r="I236" s="219"/>
      <c r="J236" s="219"/>
      <c r="K236" s="219"/>
      <c r="L236" s="219"/>
      <c r="M236" s="219"/>
      <c r="N236" s="219"/>
      <c r="O236" s="219"/>
      <c r="P236" s="219"/>
      <c r="Q236" s="219"/>
      <c r="R236" s="219"/>
      <c r="S236" s="219"/>
      <c r="T236" s="219"/>
      <c r="U236" s="219"/>
      <c r="V236" s="219"/>
      <c r="W236" s="219"/>
      <c r="X236" s="219"/>
      <c r="Y236" s="219"/>
      <c r="Z236" s="219"/>
      <c r="AA236" s="219"/>
      <c r="AB236" s="219"/>
    </row>
    <row r="237" spans="8:28" x14ac:dyDescent="0.25">
      <c r="H237" s="219"/>
      <c r="I237" s="219"/>
      <c r="J237" s="219"/>
      <c r="K237" s="219"/>
      <c r="L237" s="219"/>
      <c r="M237" s="219"/>
      <c r="N237" s="219"/>
      <c r="O237" s="219"/>
      <c r="P237" s="219"/>
      <c r="Q237" s="219"/>
      <c r="R237" s="219"/>
      <c r="S237" s="219"/>
      <c r="T237" s="219"/>
      <c r="U237" s="219"/>
      <c r="V237" s="219"/>
      <c r="W237" s="219"/>
      <c r="X237" s="219"/>
      <c r="Y237" s="219"/>
      <c r="Z237" s="219"/>
      <c r="AA237" s="219"/>
      <c r="AB237" s="219"/>
    </row>
    <row r="238" spans="8:28" x14ac:dyDescent="0.25">
      <c r="H238" s="219"/>
      <c r="I238" s="219"/>
      <c r="J238" s="219"/>
      <c r="K238" s="219"/>
      <c r="L238" s="219"/>
      <c r="M238" s="219"/>
      <c r="N238" s="219"/>
      <c r="O238" s="219"/>
      <c r="P238" s="219"/>
      <c r="Q238" s="219"/>
      <c r="R238" s="219"/>
      <c r="S238" s="219"/>
      <c r="T238" s="219"/>
      <c r="U238" s="219"/>
      <c r="V238" s="219"/>
      <c r="W238" s="219"/>
      <c r="X238" s="219"/>
      <c r="Y238" s="219"/>
      <c r="Z238" s="219"/>
      <c r="AA238" s="219"/>
      <c r="AB238" s="219"/>
    </row>
    <row r="239" spans="8:28" x14ac:dyDescent="0.25">
      <c r="H239" s="219"/>
      <c r="I239" s="219"/>
      <c r="J239" s="219"/>
      <c r="K239" s="219"/>
      <c r="L239" s="219"/>
      <c r="M239" s="219"/>
      <c r="N239" s="219"/>
      <c r="O239" s="219"/>
      <c r="P239" s="219"/>
      <c r="Q239" s="219"/>
      <c r="R239" s="219"/>
      <c r="S239" s="219"/>
      <c r="T239" s="219"/>
      <c r="U239" s="219"/>
      <c r="V239" s="219"/>
      <c r="W239" s="219"/>
      <c r="X239" s="219"/>
      <c r="Y239" s="219"/>
      <c r="Z239" s="219"/>
      <c r="AA239" s="219"/>
      <c r="AB239" s="219"/>
    </row>
    <row r="240" spans="8:28" x14ac:dyDescent="0.25">
      <c r="H240" s="219"/>
      <c r="I240" s="219"/>
      <c r="J240" s="219"/>
      <c r="K240" s="219"/>
      <c r="L240" s="219"/>
      <c r="M240" s="219"/>
      <c r="N240" s="219"/>
      <c r="O240" s="219"/>
      <c r="P240" s="219"/>
      <c r="Q240" s="219"/>
      <c r="R240" s="219"/>
      <c r="S240" s="219"/>
      <c r="T240" s="219"/>
      <c r="U240" s="219"/>
      <c r="V240" s="219"/>
      <c r="W240" s="219"/>
      <c r="X240" s="219"/>
      <c r="Y240" s="219"/>
      <c r="Z240" s="219"/>
      <c r="AA240" s="219"/>
      <c r="AB240" s="219"/>
    </row>
    <row r="241" spans="8:28" x14ac:dyDescent="0.25">
      <c r="H241" s="219"/>
      <c r="I241" s="219"/>
      <c r="J241" s="219"/>
      <c r="K241" s="219"/>
      <c r="L241" s="219"/>
      <c r="M241" s="219"/>
      <c r="N241" s="219"/>
      <c r="O241" s="219"/>
      <c r="P241" s="219"/>
      <c r="Q241" s="219"/>
      <c r="R241" s="219"/>
      <c r="S241" s="219"/>
      <c r="T241" s="219"/>
      <c r="U241" s="219"/>
      <c r="V241" s="219"/>
      <c r="W241" s="219"/>
      <c r="X241" s="219"/>
      <c r="Y241" s="219"/>
      <c r="Z241" s="219"/>
      <c r="AA241" s="219"/>
      <c r="AB241" s="219"/>
    </row>
    <row r="242" spans="8:28" x14ac:dyDescent="0.25">
      <c r="H242" s="219"/>
      <c r="I242" s="219"/>
      <c r="J242" s="219"/>
      <c r="K242" s="219"/>
      <c r="L242" s="219"/>
      <c r="M242" s="219"/>
      <c r="N242" s="219"/>
      <c r="O242" s="219"/>
      <c r="P242" s="219"/>
      <c r="Q242" s="219"/>
      <c r="R242" s="219"/>
      <c r="S242" s="219"/>
      <c r="T242" s="219"/>
      <c r="U242" s="219"/>
      <c r="V242" s="219"/>
      <c r="W242" s="219"/>
      <c r="X242" s="219"/>
      <c r="Y242" s="219"/>
      <c r="Z242" s="219"/>
      <c r="AA242" s="219"/>
      <c r="AB242" s="219"/>
    </row>
    <row r="243" spans="8:28" x14ac:dyDescent="0.25">
      <c r="H243" s="219"/>
      <c r="I243" s="219"/>
      <c r="J243" s="219"/>
      <c r="K243" s="219"/>
      <c r="L243" s="219"/>
      <c r="M243" s="219"/>
      <c r="N243" s="219"/>
      <c r="O243" s="219"/>
      <c r="P243" s="219"/>
      <c r="Q243" s="219"/>
      <c r="R243" s="219"/>
      <c r="S243" s="219"/>
      <c r="T243" s="219"/>
      <c r="U243" s="219"/>
      <c r="V243" s="219"/>
      <c r="W243" s="219"/>
      <c r="X243" s="219"/>
      <c r="Y243" s="219"/>
      <c r="Z243" s="219"/>
      <c r="AA243" s="219"/>
      <c r="AB243" s="219"/>
    </row>
    <row r="244" spans="8:28" x14ac:dyDescent="0.25">
      <c r="H244" s="219"/>
      <c r="I244" s="219"/>
      <c r="J244" s="219"/>
      <c r="K244" s="219"/>
      <c r="L244" s="219"/>
      <c r="M244" s="219"/>
      <c r="N244" s="219"/>
      <c r="O244" s="219"/>
      <c r="P244" s="219"/>
      <c r="Q244" s="219"/>
      <c r="R244" s="219"/>
      <c r="S244" s="219"/>
      <c r="T244" s="219"/>
      <c r="U244" s="219"/>
      <c r="V244" s="219"/>
      <c r="W244" s="219"/>
      <c r="X244" s="219"/>
      <c r="Y244" s="219"/>
      <c r="Z244" s="219"/>
      <c r="AA244" s="219"/>
      <c r="AB244" s="219"/>
    </row>
    <row r="245" spans="8:28" x14ac:dyDescent="0.25">
      <c r="H245" s="219"/>
      <c r="I245" s="219"/>
      <c r="J245" s="219"/>
      <c r="K245" s="219"/>
      <c r="L245" s="219"/>
      <c r="M245" s="219"/>
      <c r="N245" s="219"/>
      <c r="O245" s="219"/>
      <c r="P245" s="219"/>
      <c r="Q245" s="219"/>
      <c r="R245" s="219"/>
      <c r="S245" s="219"/>
      <c r="T245" s="219"/>
      <c r="U245" s="219"/>
      <c r="V245" s="219"/>
      <c r="W245" s="219"/>
      <c r="X245" s="219"/>
      <c r="Y245" s="219"/>
      <c r="Z245" s="219"/>
      <c r="AA245" s="219"/>
      <c r="AB245" s="219"/>
    </row>
    <row r="246" spans="8:28" x14ac:dyDescent="0.25">
      <c r="H246" s="219"/>
      <c r="I246" s="219"/>
      <c r="J246" s="219"/>
      <c r="K246" s="219"/>
      <c r="L246" s="219"/>
      <c r="M246" s="219"/>
      <c r="N246" s="219"/>
      <c r="O246" s="219"/>
      <c r="P246" s="219"/>
      <c r="Q246" s="219"/>
      <c r="R246" s="219"/>
      <c r="S246" s="219"/>
      <c r="T246" s="219"/>
      <c r="U246" s="219"/>
      <c r="V246" s="219"/>
      <c r="W246" s="219"/>
      <c r="X246" s="219"/>
      <c r="Y246" s="219"/>
      <c r="Z246" s="219"/>
      <c r="AA246" s="219"/>
      <c r="AB246" s="219"/>
    </row>
    <row r="247" spans="8:28" x14ac:dyDescent="0.25">
      <c r="H247" s="219"/>
      <c r="I247" s="219"/>
      <c r="J247" s="219"/>
      <c r="K247" s="219"/>
      <c r="L247" s="219"/>
      <c r="M247" s="219"/>
      <c r="N247" s="219"/>
      <c r="O247" s="219"/>
      <c r="P247" s="219"/>
      <c r="Q247" s="219"/>
      <c r="R247" s="219"/>
      <c r="S247" s="219"/>
      <c r="T247" s="219"/>
      <c r="U247" s="219"/>
      <c r="V247" s="219"/>
      <c r="W247" s="219"/>
      <c r="X247" s="219"/>
      <c r="Y247" s="219"/>
      <c r="Z247" s="219"/>
      <c r="AA247" s="219"/>
      <c r="AB247" s="219"/>
    </row>
    <row r="248" spans="8:28" x14ac:dyDescent="0.25">
      <c r="H248" s="219"/>
      <c r="I248" s="219"/>
      <c r="J248" s="219"/>
      <c r="K248" s="219"/>
      <c r="L248" s="219"/>
      <c r="M248" s="219"/>
      <c r="N248" s="219"/>
      <c r="O248" s="219"/>
      <c r="P248" s="219"/>
      <c r="Q248" s="219"/>
      <c r="R248" s="219"/>
      <c r="S248" s="219"/>
      <c r="T248" s="219"/>
      <c r="U248" s="219"/>
      <c r="V248" s="219"/>
      <c r="W248" s="219"/>
      <c r="X248" s="219"/>
      <c r="Y248" s="219"/>
      <c r="Z248" s="219"/>
      <c r="AA248" s="219"/>
      <c r="AB248" s="219"/>
    </row>
    <row r="249" spans="8:28" x14ac:dyDescent="0.25">
      <c r="H249" s="219"/>
      <c r="I249" s="219"/>
      <c r="J249" s="219"/>
      <c r="K249" s="219"/>
      <c r="L249" s="219"/>
      <c r="M249" s="219"/>
      <c r="N249" s="219"/>
      <c r="O249" s="219"/>
      <c r="P249" s="219"/>
      <c r="Q249" s="219"/>
      <c r="R249" s="219"/>
      <c r="S249" s="219"/>
      <c r="T249" s="219"/>
      <c r="U249" s="219"/>
      <c r="V249" s="219"/>
      <c r="W249" s="219"/>
      <c r="X249" s="219"/>
      <c r="Y249" s="219"/>
      <c r="Z249" s="219"/>
      <c r="AA249" s="219"/>
      <c r="AB249" s="219"/>
    </row>
    <row r="250" spans="8:28" x14ac:dyDescent="0.25">
      <c r="H250" s="219"/>
      <c r="I250" s="219"/>
      <c r="J250" s="219"/>
      <c r="K250" s="219"/>
      <c r="L250" s="219"/>
      <c r="M250" s="219"/>
      <c r="N250" s="219"/>
      <c r="O250" s="219"/>
      <c r="P250" s="219"/>
      <c r="Q250" s="219"/>
      <c r="R250" s="219"/>
      <c r="S250" s="219"/>
      <c r="T250" s="219"/>
      <c r="U250" s="219"/>
      <c r="V250" s="219"/>
      <c r="W250" s="219"/>
      <c r="X250" s="219"/>
      <c r="Y250" s="219"/>
      <c r="Z250" s="219"/>
      <c r="AA250" s="219"/>
      <c r="AB250" s="219"/>
    </row>
    <row r="251" spans="8:28" x14ac:dyDescent="0.25">
      <c r="H251" s="219"/>
      <c r="I251" s="219"/>
      <c r="J251" s="219"/>
      <c r="K251" s="219"/>
      <c r="L251" s="219"/>
      <c r="M251" s="219"/>
      <c r="N251" s="219"/>
      <c r="O251" s="219"/>
      <c r="P251" s="219"/>
      <c r="Q251" s="219"/>
      <c r="R251" s="219"/>
      <c r="S251" s="219"/>
      <c r="T251" s="219"/>
      <c r="U251" s="219"/>
      <c r="V251" s="219"/>
      <c r="W251" s="219"/>
      <c r="X251" s="219"/>
      <c r="Y251" s="219"/>
      <c r="Z251" s="219"/>
      <c r="AA251" s="219"/>
      <c r="AB251" s="219"/>
    </row>
    <row r="252" spans="8:28" x14ac:dyDescent="0.25">
      <c r="H252" s="219"/>
      <c r="I252" s="219"/>
      <c r="J252" s="219"/>
      <c r="K252" s="219"/>
      <c r="L252" s="219"/>
      <c r="M252" s="219"/>
      <c r="N252" s="219"/>
      <c r="O252" s="219"/>
      <c r="P252" s="219"/>
      <c r="Q252" s="219"/>
      <c r="R252" s="219"/>
      <c r="S252" s="219"/>
      <c r="T252" s="219"/>
      <c r="U252" s="219"/>
      <c r="V252" s="219"/>
      <c r="W252" s="219"/>
      <c r="X252" s="219"/>
      <c r="Y252" s="219"/>
      <c r="Z252" s="219"/>
      <c r="AA252" s="219"/>
      <c r="AB252" s="219"/>
    </row>
    <row r="253" spans="8:28" x14ac:dyDescent="0.25">
      <c r="H253" s="219"/>
      <c r="I253" s="219"/>
      <c r="J253" s="219"/>
      <c r="K253" s="219"/>
      <c r="L253" s="219"/>
      <c r="M253" s="219"/>
      <c r="N253" s="219"/>
      <c r="O253" s="219"/>
      <c r="P253" s="219"/>
      <c r="Q253" s="219"/>
      <c r="R253" s="219"/>
      <c r="S253" s="219"/>
      <c r="T253" s="219"/>
      <c r="U253" s="219"/>
      <c r="V253" s="219"/>
      <c r="W253" s="219"/>
      <c r="X253" s="219"/>
      <c r="Y253" s="219"/>
      <c r="Z253" s="219"/>
      <c r="AA253" s="219"/>
      <c r="AB253" s="219"/>
    </row>
    <row r="254" spans="8:28" x14ac:dyDescent="0.25">
      <c r="H254" s="219"/>
      <c r="I254" s="219"/>
      <c r="J254" s="219"/>
      <c r="K254" s="219"/>
      <c r="L254" s="219"/>
      <c r="M254" s="219"/>
      <c r="N254" s="219"/>
      <c r="O254" s="219"/>
      <c r="P254" s="219"/>
      <c r="Q254" s="219"/>
      <c r="R254" s="219"/>
      <c r="S254" s="219"/>
      <c r="T254" s="219"/>
      <c r="U254" s="219"/>
      <c r="V254" s="219"/>
      <c r="W254" s="219"/>
      <c r="X254" s="219"/>
      <c r="Y254" s="219"/>
      <c r="Z254" s="219"/>
      <c r="AA254" s="219"/>
      <c r="AB254" s="219"/>
    </row>
    <row r="255" spans="8:28" x14ac:dyDescent="0.25">
      <c r="H255" s="219"/>
      <c r="I255" s="219"/>
      <c r="J255" s="219"/>
      <c r="K255" s="219"/>
      <c r="L255" s="219"/>
      <c r="M255" s="219"/>
      <c r="N255" s="219"/>
      <c r="O255" s="219"/>
      <c r="P255" s="219"/>
      <c r="Q255" s="219"/>
      <c r="R255" s="219"/>
      <c r="S255" s="219"/>
      <c r="T255" s="219"/>
      <c r="U255" s="219"/>
      <c r="V255" s="219"/>
      <c r="W255" s="219"/>
      <c r="X255" s="219"/>
      <c r="Y255" s="219"/>
      <c r="Z255" s="219"/>
      <c r="AA255" s="219"/>
      <c r="AB255" s="219"/>
    </row>
    <row r="256" spans="8:28" x14ac:dyDescent="0.25">
      <c r="H256" s="219"/>
      <c r="I256" s="219"/>
      <c r="J256" s="219"/>
      <c r="K256" s="219"/>
      <c r="L256" s="219"/>
      <c r="M256" s="219"/>
      <c r="N256" s="219"/>
      <c r="O256" s="219"/>
      <c r="P256" s="219"/>
      <c r="Q256" s="219"/>
      <c r="R256" s="219"/>
      <c r="S256" s="219"/>
      <c r="T256" s="219"/>
      <c r="U256" s="219"/>
      <c r="V256" s="219"/>
      <c r="W256" s="219"/>
      <c r="X256" s="219"/>
      <c r="Y256" s="219"/>
      <c r="Z256" s="219"/>
      <c r="AA256" s="219"/>
      <c r="AB256" s="219"/>
    </row>
    <row r="257" spans="8:28" x14ac:dyDescent="0.25">
      <c r="H257" s="219"/>
      <c r="I257" s="219"/>
      <c r="J257" s="219"/>
      <c r="K257" s="219"/>
      <c r="L257" s="219"/>
      <c r="M257" s="219"/>
      <c r="N257" s="219"/>
      <c r="O257" s="219"/>
      <c r="P257" s="219"/>
      <c r="Q257" s="219"/>
      <c r="R257" s="219"/>
      <c r="S257" s="219"/>
      <c r="T257" s="219"/>
      <c r="U257" s="219"/>
      <c r="V257" s="219"/>
      <c r="W257" s="219"/>
      <c r="X257" s="219"/>
      <c r="Y257" s="219"/>
      <c r="Z257" s="219"/>
      <c r="AA257" s="219"/>
      <c r="AB257" s="219"/>
    </row>
    <row r="258" spans="8:28" x14ac:dyDescent="0.25">
      <c r="H258" s="219"/>
      <c r="I258" s="219"/>
      <c r="J258" s="219"/>
      <c r="K258" s="219"/>
      <c r="L258" s="219"/>
      <c r="M258" s="219"/>
      <c r="N258" s="219"/>
      <c r="O258" s="219"/>
      <c r="P258" s="219"/>
      <c r="Q258" s="219"/>
      <c r="R258" s="219"/>
      <c r="S258" s="219"/>
      <c r="T258" s="219"/>
      <c r="U258" s="219"/>
      <c r="V258" s="219"/>
      <c r="W258" s="219"/>
      <c r="X258" s="219"/>
      <c r="Y258" s="219"/>
      <c r="Z258" s="219"/>
      <c r="AA258" s="219"/>
      <c r="AB258" s="219"/>
    </row>
    <row r="259" spans="8:28" x14ac:dyDescent="0.25">
      <c r="H259" s="219"/>
      <c r="I259" s="219"/>
      <c r="J259" s="219"/>
      <c r="K259" s="219"/>
      <c r="L259" s="219"/>
      <c r="M259" s="219"/>
      <c r="N259" s="219"/>
      <c r="O259" s="219"/>
      <c r="P259" s="219"/>
      <c r="Q259" s="219"/>
      <c r="R259" s="219"/>
      <c r="S259" s="219"/>
      <c r="T259" s="219"/>
      <c r="U259" s="219"/>
      <c r="V259" s="219"/>
      <c r="W259" s="219"/>
      <c r="X259" s="219"/>
      <c r="Y259" s="219"/>
      <c r="Z259" s="219"/>
      <c r="AA259" s="219"/>
      <c r="AB259" s="219"/>
    </row>
    <row r="260" spans="8:28" x14ac:dyDescent="0.25">
      <c r="H260" s="219"/>
      <c r="I260" s="219"/>
      <c r="J260" s="219"/>
      <c r="K260" s="219"/>
      <c r="L260" s="219"/>
      <c r="M260" s="219"/>
      <c r="N260" s="219"/>
      <c r="O260" s="219"/>
      <c r="P260" s="219"/>
      <c r="Q260" s="219"/>
      <c r="R260" s="219"/>
      <c r="S260" s="219"/>
      <c r="T260" s="219"/>
      <c r="U260" s="219"/>
      <c r="V260" s="219"/>
      <c r="W260" s="219"/>
      <c r="X260" s="219"/>
      <c r="Y260" s="219"/>
      <c r="Z260" s="219"/>
      <c r="AA260" s="219"/>
      <c r="AB260" s="219"/>
    </row>
    <row r="261" spans="8:28" x14ac:dyDescent="0.25">
      <c r="H261" s="219"/>
      <c r="I261" s="219"/>
      <c r="J261" s="219"/>
      <c r="K261" s="219"/>
      <c r="L261" s="219"/>
      <c r="M261" s="219"/>
      <c r="N261" s="219"/>
      <c r="O261" s="219"/>
      <c r="P261" s="219"/>
      <c r="Q261" s="219"/>
      <c r="R261" s="219"/>
      <c r="S261" s="219"/>
      <c r="T261" s="219"/>
      <c r="U261" s="219"/>
      <c r="V261" s="219"/>
      <c r="W261" s="219"/>
      <c r="X261" s="219"/>
      <c r="Y261" s="219"/>
      <c r="Z261" s="219"/>
      <c r="AA261" s="219"/>
      <c r="AB261" s="219"/>
    </row>
    <row r="262" spans="8:28" x14ac:dyDescent="0.25">
      <c r="H262" s="219"/>
      <c r="I262" s="219"/>
      <c r="J262" s="219"/>
      <c r="K262" s="219"/>
      <c r="L262" s="219"/>
      <c r="M262" s="219"/>
      <c r="N262" s="219"/>
      <c r="O262" s="219"/>
      <c r="P262" s="219"/>
      <c r="Q262" s="219"/>
      <c r="R262" s="219"/>
      <c r="S262" s="219"/>
      <c r="T262" s="219"/>
      <c r="U262" s="219"/>
      <c r="V262" s="219"/>
      <c r="W262" s="219"/>
      <c r="X262" s="219"/>
      <c r="Y262" s="219"/>
      <c r="Z262" s="219"/>
      <c r="AA262" s="219"/>
      <c r="AB262" s="219"/>
    </row>
    <row r="263" spans="8:28" x14ac:dyDescent="0.25">
      <c r="H263" s="219"/>
      <c r="I263" s="219"/>
      <c r="J263" s="219"/>
      <c r="K263" s="219"/>
      <c r="L263" s="219"/>
      <c r="M263" s="219"/>
      <c r="N263" s="219"/>
      <c r="O263" s="219"/>
      <c r="P263" s="219"/>
      <c r="Q263" s="219"/>
      <c r="R263" s="219"/>
      <c r="S263" s="219"/>
      <c r="T263" s="219"/>
      <c r="U263" s="219"/>
      <c r="V263" s="219"/>
      <c r="W263" s="219"/>
      <c r="X263" s="219"/>
      <c r="Y263" s="219"/>
      <c r="Z263" s="219"/>
      <c r="AA263" s="219"/>
      <c r="AB263" s="219"/>
    </row>
    <row r="264" spans="8:28" x14ac:dyDescent="0.25">
      <c r="H264" s="219"/>
      <c r="I264" s="219"/>
      <c r="J264" s="219"/>
      <c r="K264" s="219"/>
      <c r="L264" s="219"/>
      <c r="M264" s="219"/>
      <c r="N264" s="219"/>
      <c r="O264" s="219"/>
      <c r="P264" s="219"/>
      <c r="Q264" s="219"/>
      <c r="R264" s="219"/>
      <c r="S264" s="219"/>
      <c r="T264" s="219"/>
      <c r="U264" s="219"/>
      <c r="V264" s="219"/>
      <c r="W264" s="219"/>
      <c r="X264" s="219"/>
      <c r="Y264" s="219"/>
      <c r="Z264" s="219"/>
      <c r="AA264" s="219"/>
      <c r="AB264" s="219"/>
    </row>
    <row r="265" spans="8:28" x14ac:dyDescent="0.25">
      <c r="H265" s="219"/>
      <c r="I265" s="219"/>
      <c r="J265" s="219"/>
      <c r="K265" s="219"/>
      <c r="L265" s="219"/>
      <c r="M265" s="219"/>
      <c r="N265" s="219"/>
      <c r="O265" s="219"/>
      <c r="P265" s="219"/>
      <c r="Q265" s="219"/>
      <c r="R265" s="219"/>
      <c r="S265" s="219"/>
      <c r="T265" s="219"/>
      <c r="U265" s="219"/>
      <c r="V265" s="219"/>
      <c r="W265" s="219"/>
      <c r="X265" s="219"/>
      <c r="Y265" s="219"/>
      <c r="Z265" s="219"/>
      <c r="AA265" s="219"/>
      <c r="AB265" s="219"/>
    </row>
    <row r="266" spans="8:28" x14ac:dyDescent="0.25">
      <c r="H266" s="219"/>
      <c r="I266" s="219"/>
      <c r="J266" s="219"/>
      <c r="K266" s="219"/>
      <c r="L266" s="219"/>
      <c r="M266" s="219"/>
      <c r="N266" s="219"/>
      <c r="O266" s="219"/>
      <c r="P266" s="219"/>
      <c r="Q266" s="219"/>
      <c r="R266" s="219"/>
      <c r="S266" s="219"/>
      <c r="T266" s="219"/>
      <c r="U266" s="219"/>
      <c r="V266" s="219"/>
      <c r="W266" s="219"/>
      <c r="X266" s="219"/>
      <c r="Y266" s="219"/>
      <c r="Z266" s="219"/>
      <c r="AA266" s="219"/>
      <c r="AB266" s="219"/>
    </row>
    <row r="267" spans="8:28" x14ac:dyDescent="0.25">
      <c r="H267" s="219"/>
      <c r="I267" s="219"/>
      <c r="J267" s="219"/>
      <c r="K267" s="219"/>
      <c r="L267" s="219"/>
      <c r="M267" s="219"/>
      <c r="N267" s="219"/>
      <c r="O267" s="219"/>
      <c r="P267" s="219"/>
      <c r="Q267" s="219"/>
      <c r="R267" s="219"/>
      <c r="S267" s="219"/>
      <c r="T267" s="219"/>
      <c r="U267" s="219"/>
      <c r="V267" s="219"/>
      <c r="W267" s="219"/>
      <c r="X267" s="219"/>
      <c r="Y267" s="219"/>
      <c r="Z267" s="219"/>
      <c r="AA267" s="219"/>
      <c r="AB267" s="219"/>
    </row>
    <row r="268" spans="8:28" x14ac:dyDescent="0.25">
      <c r="H268" s="219"/>
      <c r="I268" s="219"/>
      <c r="J268" s="219"/>
      <c r="K268" s="219"/>
      <c r="L268" s="219"/>
      <c r="M268" s="219"/>
      <c r="N268" s="219"/>
      <c r="O268" s="219"/>
      <c r="P268" s="219"/>
      <c r="Q268" s="219"/>
      <c r="R268" s="219"/>
      <c r="S268" s="219"/>
      <c r="T268" s="219"/>
      <c r="U268" s="219"/>
      <c r="V268" s="219"/>
      <c r="W268" s="219"/>
      <c r="X268" s="219"/>
      <c r="Y268" s="219"/>
      <c r="Z268" s="219"/>
      <c r="AA268" s="219"/>
      <c r="AB268" s="219"/>
    </row>
    <row r="269" spans="8:28" x14ac:dyDescent="0.25">
      <c r="H269" s="219"/>
      <c r="I269" s="219"/>
      <c r="J269" s="219"/>
      <c r="K269" s="219"/>
      <c r="L269" s="219"/>
      <c r="M269" s="219"/>
      <c r="N269" s="219"/>
      <c r="O269" s="219"/>
      <c r="P269" s="219"/>
      <c r="Q269" s="219"/>
      <c r="R269" s="219"/>
      <c r="S269" s="219"/>
      <c r="T269" s="219"/>
      <c r="U269" s="219"/>
      <c r="V269" s="219"/>
      <c r="W269" s="219"/>
      <c r="X269" s="219"/>
      <c r="Y269" s="219"/>
      <c r="Z269" s="219"/>
      <c r="AA269" s="219"/>
      <c r="AB269" s="219"/>
    </row>
    <row r="270" spans="8:28" x14ac:dyDescent="0.25">
      <c r="H270" s="219"/>
      <c r="I270" s="219"/>
      <c r="J270" s="219"/>
      <c r="K270" s="219"/>
      <c r="L270" s="219"/>
      <c r="M270" s="219"/>
      <c r="N270" s="219"/>
      <c r="O270" s="219"/>
      <c r="P270" s="219"/>
      <c r="Q270" s="219"/>
      <c r="R270" s="219"/>
      <c r="S270" s="219"/>
      <c r="T270" s="219"/>
      <c r="U270" s="219"/>
      <c r="V270" s="219"/>
      <c r="W270" s="219"/>
      <c r="X270" s="219"/>
      <c r="Y270" s="219"/>
      <c r="Z270" s="219"/>
      <c r="AA270" s="219"/>
      <c r="AB270" s="219"/>
    </row>
    <row r="271" spans="8:28" x14ac:dyDescent="0.25">
      <c r="H271" s="219"/>
      <c r="I271" s="219"/>
      <c r="J271" s="219"/>
      <c r="K271" s="219"/>
      <c r="L271" s="219"/>
      <c r="M271" s="219"/>
      <c r="N271" s="219"/>
      <c r="O271" s="219"/>
      <c r="P271" s="219"/>
      <c r="Q271" s="219"/>
      <c r="R271" s="219"/>
      <c r="S271" s="219"/>
      <c r="T271" s="219"/>
      <c r="U271" s="219"/>
      <c r="V271" s="219"/>
      <c r="W271" s="219"/>
      <c r="X271" s="219"/>
      <c r="Y271" s="219"/>
      <c r="Z271" s="219"/>
      <c r="AA271" s="219"/>
      <c r="AB271" s="219"/>
    </row>
    <row r="272" spans="8:28" x14ac:dyDescent="0.25">
      <c r="H272" s="219"/>
      <c r="I272" s="219"/>
      <c r="J272" s="219"/>
      <c r="K272" s="219"/>
      <c r="L272" s="219"/>
      <c r="M272" s="219"/>
      <c r="N272" s="219"/>
      <c r="O272" s="219"/>
      <c r="P272" s="219"/>
      <c r="Q272" s="219"/>
      <c r="R272" s="219"/>
      <c r="S272" s="219"/>
      <c r="T272" s="219"/>
      <c r="U272" s="219"/>
      <c r="V272" s="219"/>
      <c r="W272" s="219"/>
      <c r="X272" s="219"/>
      <c r="Y272" s="219"/>
      <c r="Z272" s="219"/>
      <c r="AA272" s="219"/>
      <c r="AB272" s="219"/>
    </row>
    <row r="273" spans="8:28" x14ac:dyDescent="0.25">
      <c r="H273" s="219"/>
      <c r="I273" s="219"/>
      <c r="J273" s="219"/>
      <c r="K273" s="219"/>
      <c r="L273" s="219"/>
      <c r="M273" s="219"/>
      <c r="N273" s="219"/>
      <c r="O273" s="219"/>
      <c r="P273" s="219"/>
      <c r="Q273" s="219"/>
      <c r="R273" s="219"/>
      <c r="S273" s="219"/>
      <c r="T273" s="219"/>
      <c r="U273" s="219"/>
      <c r="V273" s="219"/>
      <c r="W273" s="219"/>
      <c r="X273" s="219"/>
      <c r="Y273" s="219"/>
      <c r="Z273" s="219"/>
      <c r="AA273" s="219"/>
      <c r="AB273" s="219"/>
    </row>
    <row r="274" spans="8:28" x14ac:dyDescent="0.25">
      <c r="H274" s="219"/>
      <c r="I274" s="219"/>
      <c r="J274" s="219"/>
      <c r="K274" s="219"/>
      <c r="L274" s="219"/>
      <c r="M274" s="219"/>
      <c r="N274" s="219"/>
      <c r="O274" s="219"/>
      <c r="P274" s="219"/>
      <c r="Q274" s="219"/>
      <c r="R274" s="219"/>
      <c r="S274" s="219"/>
      <c r="T274" s="219"/>
      <c r="U274" s="219"/>
      <c r="V274" s="219"/>
      <c r="W274" s="219"/>
      <c r="X274" s="219"/>
      <c r="Y274" s="219"/>
      <c r="Z274" s="219"/>
      <c r="AA274" s="219"/>
      <c r="AB274" s="219"/>
    </row>
    <row r="275" spans="8:28" x14ac:dyDescent="0.25">
      <c r="H275" s="219"/>
      <c r="I275" s="219"/>
      <c r="J275" s="219"/>
      <c r="K275" s="219"/>
      <c r="L275" s="219"/>
      <c r="M275" s="219"/>
      <c r="N275" s="219"/>
      <c r="O275" s="219"/>
      <c r="P275" s="219"/>
      <c r="Q275" s="219"/>
      <c r="R275" s="219"/>
      <c r="S275" s="219"/>
      <c r="T275" s="219"/>
      <c r="U275" s="219"/>
      <c r="V275" s="219"/>
      <c r="W275" s="219"/>
      <c r="X275" s="219"/>
      <c r="Y275" s="219"/>
      <c r="Z275" s="219"/>
      <c r="AA275" s="219"/>
      <c r="AB275" s="219"/>
    </row>
    <row r="276" spans="8:28" x14ac:dyDescent="0.25">
      <c r="H276" s="219"/>
      <c r="I276" s="219"/>
      <c r="J276" s="219"/>
      <c r="K276" s="219"/>
      <c r="L276" s="219"/>
      <c r="M276" s="219"/>
      <c r="N276" s="219"/>
      <c r="O276" s="219"/>
      <c r="P276" s="219"/>
      <c r="Q276" s="219"/>
      <c r="R276" s="219"/>
      <c r="S276" s="219"/>
      <c r="T276" s="219"/>
      <c r="U276" s="219"/>
      <c r="V276" s="219"/>
      <c r="W276" s="219"/>
      <c r="X276" s="219"/>
      <c r="Y276" s="219"/>
      <c r="Z276" s="219"/>
      <c r="AA276" s="219"/>
      <c r="AB276" s="219"/>
    </row>
    <row r="277" spans="8:28" x14ac:dyDescent="0.25">
      <c r="H277" s="219"/>
      <c r="I277" s="219"/>
      <c r="J277" s="219"/>
      <c r="K277" s="219"/>
      <c r="L277" s="219"/>
      <c r="M277" s="219"/>
      <c r="N277" s="219"/>
      <c r="O277" s="219"/>
      <c r="P277" s="219"/>
      <c r="Q277" s="219"/>
      <c r="R277" s="219"/>
      <c r="S277" s="219"/>
      <c r="T277" s="219"/>
      <c r="U277" s="219"/>
      <c r="V277" s="219"/>
      <c r="W277" s="219"/>
      <c r="X277" s="219"/>
      <c r="Y277" s="219"/>
      <c r="Z277" s="219"/>
      <c r="AA277" s="219"/>
      <c r="AB277" s="219"/>
    </row>
    <row r="278" spans="8:28" x14ac:dyDescent="0.25">
      <c r="H278" s="219"/>
      <c r="I278" s="219"/>
      <c r="J278" s="219"/>
      <c r="K278" s="219"/>
      <c r="L278" s="219"/>
      <c r="M278" s="219"/>
      <c r="N278" s="219"/>
      <c r="O278" s="219"/>
      <c r="P278" s="219"/>
      <c r="Q278" s="219"/>
      <c r="R278" s="219"/>
      <c r="S278" s="219"/>
      <c r="T278" s="219"/>
      <c r="U278" s="219"/>
      <c r="V278" s="219"/>
      <c r="W278" s="219"/>
      <c r="X278" s="219"/>
      <c r="Y278" s="219"/>
      <c r="Z278" s="219"/>
      <c r="AA278" s="219"/>
      <c r="AB278" s="219"/>
    </row>
    <row r="279" spans="8:28" x14ac:dyDescent="0.25">
      <c r="H279" s="219"/>
      <c r="I279" s="219"/>
      <c r="J279" s="219"/>
      <c r="K279" s="219"/>
      <c r="L279" s="219"/>
      <c r="M279" s="219"/>
      <c r="N279" s="219"/>
      <c r="O279" s="219"/>
      <c r="P279" s="219"/>
      <c r="Q279" s="219"/>
      <c r="R279" s="219"/>
      <c r="S279" s="219"/>
      <c r="T279" s="219"/>
      <c r="U279" s="219"/>
      <c r="V279" s="219"/>
      <c r="W279" s="219"/>
      <c r="X279" s="219"/>
      <c r="Y279" s="219"/>
      <c r="Z279" s="219"/>
      <c r="AA279" s="219"/>
      <c r="AB279" s="219"/>
    </row>
    <row r="280" spans="8:28" x14ac:dyDescent="0.25">
      <c r="H280" s="219"/>
      <c r="I280" s="219"/>
      <c r="J280" s="219"/>
      <c r="K280" s="219"/>
      <c r="L280" s="219"/>
      <c r="M280" s="219"/>
      <c r="N280" s="219"/>
      <c r="O280" s="219"/>
      <c r="P280" s="219"/>
      <c r="Q280" s="219"/>
      <c r="R280" s="219"/>
      <c r="S280" s="219"/>
      <c r="T280" s="219"/>
      <c r="U280" s="219"/>
      <c r="V280" s="219"/>
      <c r="W280" s="219"/>
      <c r="X280" s="219"/>
      <c r="Y280" s="219"/>
      <c r="Z280" s="219"/>
      <c r="AA280" s="219"/>
      <c r="AB280" s="219"/>
    </row>
    <row r="281" spans="8:28" x14ac:dyDescent="0.25">
      <c r="H281" s="219"/>
      <c r="I281" s="219"/>
      <c r="J281" s="219"/>
      <c r="K281" s="219"/>
      <c r="L281" s="219"/>
      <c r="M281" s="219"/>
      <c r="N281" s="219"/>
      <c r="O281" s="219"/>
      <c r="P281" s="219"/>
      <c r="Q281" s="219"/>
      <c r="R281" s="219"/>
      <c r="S281" s="219"/>
      <c r="T281" s="219"/>
      <c r="U281" s="219"/>
      <c r="V281" s="219"/>
      <c r="W281" s="219"/>
      <c r="X281" s="219"/>
      <c r="Y281" s="219"/>
      <c r="Z281" s="219"/>
      <c r="AA281" s="219"/>
      <c r="AB281" s="219"/>
    </row>
    <row r="282" spans="8:28" x14ac:dyDescent="0.25">
      <c r="H282" s="219"/>
      <c r="I282" s="219"/>
      <c r="J282" s="219"/>
      <c r="K282" s="219"/>
      <c r="L282" s="219"/>
      <c r="M282" s="219"/>
      <c r="N282" s="219"/>
      <c r="O282" s="219"/>
      <c r="P282" s="219"/>
      <c r="Q282" s="219"/>
      <c r="R282" s="219"/>
      <c r="S282" s="219"/>
      <c r="T282" s="219"/>
      <c r="U282" s="219"/>
      <c r="V282" s="219"/>
      <c r="W282" s="219"/>
      <c r="X282" s="219"/>
      <c r="Y282" s="219"/>
      <c r="Z282" s="219"/>
      <c r="AA282" s="219"/>
      <c r="AB282" s="219"/>
    </row>
    <row r="283" spans="8:28" x14ac:dyDescent="0.25">
      <c r="H283" s="219"/>
      <c r="I283" s="219"/>
      <c r="J283" s="219"/>
      <c r="K283" s="219"/>
      <c r="L283" s="219"/>
      <c r="M283" s="219"/>
      <c r="N283" s="219"/>
      <c r="O283" s="219"/>
      <c r="P283" s="219"/>
      <c r="Q283" s="219"/>
      <c r="R283" s="219"/>
      <c r="S283" s="219"/>
      <c r="T283" s="219"/>
      <c r="U283" s="219"/>
      <c r="V283" s="219"/>
      <c r="W283" s="219"/>
      <c r="X283" s="219"/>
      <c r="Y283" s="219"/>
      <c r="Z283" s="219"/>
      <c r="AA283" s="219"/>
      <c r="AB283" s="219"/>
    </row>
    <row r="284" spans="8:28" x14ac:dyDescent="0.25">
      <c r="H284" s="219"/>
      <c r="I284" s="219"/>
      <c r="J284" s="219"/>
      <c r="K284" s="219"/>
      <c r="L284" s="219"/>
      <c r="M284" s="219"/>
      <c r="N284" s="219"/>
      <c r="O284" s="219"/>
      <c r="P284" s="219"/>
      <c r="Q284" s="219"/>
      <c r="R284" s="219"/>
      <c r="S284" s="219"/>
      <c r="T284" s="219"/>
      <c r="U284" s="219"/>
      <c r="V284" s="219"/>
      <c r="W284" s="219"/>
      <c r="X284" s="219"/>
      <c r="Y284" s="219"/>
      <c r="Z284" s="219"/>
      <c r="AA284" s="219"/>
      <c r="AB284" s="219"/>
    </row>
    <row r="285" spans="8:28" x14ac:dyDescent="0.25">
      <c r="H285" s="219"/>
      <c r="I285" s="219"/>
      <c r="J285" s="219"/>
      <c r="K285" s="219"/>
      <c r="L285" s="219"/>
      <c r="M285" s="219"/>
      <c r="N285" s="219"/>
      <c r="O285" s="219"/>
      <c r="P285" s="219"/>
      <c r="Q285" s="219"/>
      <c r="R285" s="219"/>
      <c r="S285" s="219"/>
      <c r="T285" s="219"/>
      <c r="U285" s="219"/>
      <c r="V285" s="219"/>
      <c r="W285" s="219"/>
      <c r="X285" s="219"/>
      <c r="Y285" s="219"/>
      <c r="Z285" s="219"/>
      <c r="AA285" s="219"/>
      <c r="AB285" s="219"/>
    </row>
    <row r="286" spans="8:28" x14ac:dyDescent="0.25">
      <c r="H286" s="219"/>
      <c r="I286" s="219"/>
      <c r="J286" s="219"/>
      <c r="K286" s="219"/>
      <c r="L286" s="219"/>
      <c r="M286" s="219"/>
      <c r="N286" s="219"/>
      <c r="O286" s="219"/>
      <c r="P286" s="219"/>
      <c r="Q286" s="219"/>
      <c r="R286" s="219"/>
      <c r="S286" s="219"/>
      <c r="T286" s="219"/>
      <c r="U286" s="219"/>
      <c r="V286" s="219"/>
      <c r="W286" s="219"/>
      <c r="X286" s="219"/>
      <c r="Y286" s="219"/>
      <c r="Z286" s="219"/>
      <c r="AA286" s="219"/>
      <c r="AB286" s="219"/>
    </row>
    <row r="287" spans="8:28" x14ac:dyDescent="0.25">
      <c r="H287" s="219"/>
      <c r="I287" s="219"/>
      <c r="J287" s="219"/>
      <c r="K287" s="219"/>
      <c r="L287" s="219"/>
      <c r="M287" s="219"/>
      <c r="N287" s="219"/>
      <c r="O287" s="219"/>
      <c r="P287" s="219"/>
      <c r="Q287" s="219"/>
      <c r="R287" s="219"/>
      <c r="S287" s="219"/>
      <c r="T287" s="219"/>
      <c r="U287" s="219"/>
      <c r="V287" s="219"/>
      <c r="W287" s="219"/>
      <c r="X287" s="219"/>
      <c r="Y287" s="219"/>
      <c r="Z287" s="219"/>
      <c r="AA287" s="219"/>
      <c r="AB287" s="219"/>
    </row>
    <row r="288" spans="8:28" x14ac:dyDescent="0.25">
      <c r="H288" s="219"/>
      <c r="I288" s="219"/>
      <c r="J288" s="219"/>
      <c r="K288" s="219"/>
      <c r="L288" s="219"/>
      <c r="M288" s="219"/>
      <c r="N288" s="219"/>
      <c r="O288" s="219"/>
      <c r="P288" s="219"/>
      <c r="Q288" s="219"/>
      <c r="R288" s="219"/>
      <c r="S288" s="219"/>
      <c r="T288" s="219"/>
      <c r="U288" s="219"/>
      <c r="V288" s="219"/>
      <c r="W288" s="219"/>
      <c r="X288" s="219"/>
      <c r="Y288" s="219"/>
      <c r="Z288" s="219"/>
      <c r="AA288" s="219"/>
      <c r="AB288" s="219"/>
    </row>
    <row r="289" spans="8:28" x14ac:dyDescent="0.25">
      <c r="H289" s="219"/>
      <c r="I289" s="219"/>
      <c r="J289" s="219"/>
      <c r="K289" s="219"/>
      <c r="L289" s="219"/>
      <c r="M289" s="219"/>
      <c r="N289" s="219"/>
      <c r="O289" s="219"/>
      <c r="P289" s="219"/>
      <c r="Q289" s="219"/>
      <c r="R289" s="219"/>
      <c r="S289" s="219"/>
      <c r="T289" s="219"/>
      <c r="U289" s="219"/>
      <c r="V289" s="219"/>
      <c r="W289" s="219"/>
      <c r="X289" s="219"/>
      <c r="Y289" s="219"/>
      <c r="Z289" s="219"/>
      <c r="AA289" s="219"/>
      <c r="AB289" s="219"/>
    </row>
    <row r="290" spans="8:28" x14ac:dyDescent="0.25">
      <c r="H290" s="219"/>
      <c r="I290" s="219"/>
      <c r="J290" s="219"/>
      <c r="K290" s="219"/>
      <c r="L290" s="219"/>
      <c r="M290" s="219"/>
      <c r="N290" s="219"/>
      <c r="O290" s="219"/>
      <c r="P290" s="219"/>
      <c r="Q290" s="219"/>
      <c r="R290" s="219"/>
      <c r="S290" s="219"/>
      <c r="T290" s="219"/>
      <c r="U290" s="219"/>
      <c r="V290" s="219"/>
      <c r="W290" s="219"/>
      <c r="X290" s="219"/>
      <c r="Y290" s="219"/>
      <c r="Z290" s="219"/>
      <c r="AA290" s="219"/>
      <c r="AB290" s="219"/>
    </row>
    <row r="291" spans="8:28" x14ac:dyDescent="0.25">
      <c r="H291" s="219"/>
      <c r="I291" s="219"/>
      <c r="J291" s="219"/>
      <c r="K291" s="219"/>
      <c r="L291" s="219"/>
      <c r="M291" s="219"/>
      <c r="N291" s="219"/>
      <c r="O291" s="219"/>
      <c r="P291" s="219"/>
      <c r="Q291" s="219"/>
      <c r="R291" s="219"/>
      <c r="S291" s="219"/>
      <c r="T291" s="219"/>
      <c r="U291" s="219"/>
      <c r="V291" s="219"/>
      <c r="W291" s="219"/>
      <c r="X291" s="219"/>
      <c r="Y291" s="219"/>
      <c r="Z291" s="219"/>
      <c r="AA291" s="219"/>
      <c r="AB291" s="219"/>
    </row>
    <row r="292" spans="8:28" x14ac:dyDescent="0.25">
      <c r="H292" s="219"/>
      <c r="I292" s="219"/>
      <c r="J292" s="219"/>
      <c r="K292" s="219"/>
      <c r="L292" s="219"/>
      <c r="M292" s="219"/>
      <c r="N292" s="219"/>
      <c r="O292" s="219"/>
      <c r="P292" s="219"/>
      <c r="Q292" s="219"/>
      <c r="R292" s="219"/>
      <c r="S292" s="219"/>
      <c r="T292" s="219"/>
      <c r="U292" s="219"/>
      <c r="V292" s="219"/>
      <c r="W292" s="219"/>
      <c r="X292" s="219"/>
      <c r="Y292" s="219"/>
      <c r="Z292" s="219"/>
      <c r="AA292" s="219"/>
      <c r="AB292" s="219"/>
    </row>
    <row r="293" spans="8:28" x14ac:dyDescent="0.25">
      <c r="H293" s="219"/>
      <c r="I293" s="219"/>
      <c r="J293" s="219"/>
      <c r="K293" s="219"/>
      <c r="L293" s="219"/>
      <c r="M293" s="219"/>
      <c r="N293" s="219"/>
      <c r="O293" s="219"/>
      <c r="P293" s="219"/>
      <c r="Q293" s="219"/>
      <c r="R293" s="219"/>
      <c r="S293" s="219"/>
      <c r="T293" s="219"/>
      <c r="U293" s="219"/>
      <c r="V293" s="219"/>
      <c r="W293" s="219"/>
      <c r="X293" s="219"/>
      <c r="Y293" s="219"/>
      <c r="Z293" s="219"/>
      <c r="AA293" s="219"/>
      <c r="AB293" s="219"/>
    </row>
    <row r="294" spans="8:28" x14ac:dyDescent="0.25">
      <c r="H294" s="219"/>
      <c r="I294" s="219"/>
      <c r="J294" s="219"/>
      <c r="K294" s="219"/>
      <c r="L294" s="219"/>
      <c r="M294" s="219"/>
      <c r="N294" s="219"/>
      <c r="O294" s="219"/>
      <c r="P294" s="219"/>
      <c r="Q294" s="219"/>
      <c r="R294" s="219"/>
      <c r="S294" s="219"/>
      <c r="T294" s="219"/>
      <c r="U294" s="219"/>
      <c r="V294" s="219"/>
      <c r="W294" s="219"/>
      <c r="X294" s="219"/>
      <c r="Y294" s="219"/>
      <c r="Z294" s="219"/>
      <c r="AA294" s="219"/>
      <c r="AB294" s="219"/>
    </row>
    <row r="295" spans="8:28" x14ac:dyDescent="0.25">
      <c r="H295" s="219"/>
      <c r="I295" s="219"/>
      <c r="J295" s="219"/>
      <c r="K295" s="219"/>
      <c r="L295" s="219"/>
      <c r="M295" s="219"/>
      <c r="N295" s="219"/>
      <c r="O295" s="219"/>
      <c r="P295" s="219"/>
      <c r="Q295" s="219"/>
      <c r="R295" s="219"/>
      <c r="S295" s="219"/>
      <c r="T295" s="219"/>
      <c r="U295" s="219"/>
      <c r="V295" s="219"/>
      <c r="W295" s="219"/>
      <c r="X295" s="219"/>
      <c r="Y295" s="219"/>
      <c r="Z295" s="219"/>
      <c r="AA295" s="219"/>
      <c r="AB295" s="219"/>
    </row>
    <row r="296" spans="8:28" x14ac:dyDescent="0.25">
      <c r="H296" s="219"/>
      <c r="I296" s="219"/>
      <c r="J296" s="219"/>
      <c r="K296" s="219"/>
      <c r="L296" s="219"/>
      <c r="M296" s="219"/>
      <c r="N296" s="219"/>
      <c r="O296" s="219"/>
      <c r="P296" s="219"/>
      <c r="Q296" s="219"/>
      <c r="R296" s="219"/>
      <c r="S296" s="219"/>
      <c r="T296" s="219"/>
      <c r="U296" s="219"/>
      <c r="V296" s="219"/>
      <c r="W296" s="219"/>
      <c r="X296" s="219"/>
      <c r="Y296" s="219"/>
      <c r="Z296" s="219"/>
      <c r="AA296" s="219"/>
      <c r="AB296" s="219"/>
    </row>
    <row r="297" spans="8:28" x14ac:dyDescent="0.25">
      <c r="H297" s="219"/>
      <c r="I297" s="219"/>
      <c r="J297" s="219"/>
      <c r="K297" s="219"/>
      <c r="L297" s="219"/>
      <c r="M297" s="219"/>
      <c r="N297" s="219"/>
      <c r="O297" s="219"/>
      <c r="P297" s="219"/>
      <c r="Q297" s="219"/>
      <c r="R297" s="219"/>
      <c r="S297" s="219"/>
      <c r="T297" s="219"/>
      <c r="U297" s="219"/>
      <c r="V297" s="219"/>
      <c r="W297" s="219"/>
      <c r="X297" s="219"/>
      <c r="Y297" s="219"/>
      <c r="Z297" s="219"/>
      <c r="AA297" s="219"/>
      <c r="AB297" s="219"/>
    </row>
    <row r="298" spans="8:28" x14ac:dyDescent="0.25">
      <c r="H298" s="219"/>
      <c r="I298" s="219"/>
      <c r="J298" s="219"/>
      <c r="K298" s="219"/>
      <c r="L298" s="219"/>
      <c r="M298" s="219"/>
      <c r="N298" s="219"/>
      <c r="O298" s="219"/>
      <c r="P298" s="219"/>
      <c r="Q298" s="219"/>
      <c r="R298" s="219"/>
      <c r="S298" s="219"/>
      <c r="T298" s="219"/>
      <c r="U298" s="219"/>
      <c r="V298" s="219"/>
      <c r="W298" s="219"/>
      <c r="X298" s="219"/>
      <c r="Y298" s="219"/>
      <c r="Z298" s="219"/>
      <c r="AA298" s="219"/>
      <c r="AB298" s="219"/>
    </row>
    <row r="299" spans="8:28" x14ac:dyDescent="0.25">
      <c r="H299" s="219"/>
      <c r="I299" s="219"/>
      <c r="J299" s="219"/>
      <c r="K299" s="219"/>
      <c r="L299" s="219"/>
      <c r="M299" s="219"/>
      <c r="N299" s="219"/>
      <c r="O299" s="219"/>
      <c r="P299" s="219"/>
      <c r="Q299" s="219"/>
      <c r="R299" s="219"/>
      <c r="S299" s="219"/>
      <c r="T299" s="219"/>
      <c r="U299" s="219"/>
      <c r="V299" s="219"/>
      <c r="W299" s="219"/>
      <c r="X299" s="219"/>
      <c r="Y299" s="219"/>
      <c r="Z299" s="219"/>
      <c r="AA299" s="219"/>
      <c r="AB299" s="219"/>
    </row>
    <row r="300" spans="8:28" x14ac:dyDescent="0.25">
      <c r="H300" s="219"/>
      <c r="I300" s="219"/>
      <c r="J300" s="219"/>
      <c r="K300" s="219"/>
      <c r="L300" s="219"/>
      <c r="M300" s="219"/>
      <c r="N300" s="219"/>
      <c r="O300" s="219"/>
      <c r="P300" s="219"/>
      <c r="Q300" s="219"/>
      <c r="R300" s="219"/>
      <c r="S300" s="219"/>
      <c r="T300" s="219"/>
      <c r="U300" s="219"/>
      <c r="V300" s="219"/>
      <c r="W300" s="219"/>
      <c r="X300" s="219"/>
      <c r="Y300" s="219"/>
      <c r="Z300" s="219"/>
      <c r="AA300" s="219"/>
      <c r="AB300" s="219"/>
    </row>
    <row r="301" spans="8:28" x14ac:dyDescent="0.25">
      <c r="H301" s="219"/>
      <c r="I301" s="219"/>
      <c r="J301" s="219"/>
      <c r="K301" s="219"/>
      <c r="L301" s="219"/>
      <c r="M301" s="219"/>
      <c r="N301" s="219"/>
      <c r="O301" s="219"/>
      <c r="P301" s="219"/>
      <c r="Q301" s="219"/>
      <c r="R301" s="219"/>
      <c r="S301" s="219"/>
      <c r="T301" s="219"/>
      <c r="U301" s="219"/>
      <c r="V301" s="219"/>
      <c r="W301" s="219"/>
      <c r="X301" s="219"/>
      <c r="Y301" s="219"/>
      <c r="Z301" s="219"/>
      <c r="AA301" s="219"/>
      <c r="AB301" s="219"/>
    </row>
    <row r="302" spans="8:28" x14ac:dyDescent="0.25">
      <c r="H302" s="219"/>
      <c r="I302" s="219"/>
      <c r="J302" s="219"/>
      <c r="K302" s="219"/>
      <c r="L302" s="219"/>
      <c r="M302" s="219"/>
      <c r="N302" s="219"/>
      <c r="O302" s="219"/>
      <c r="P302" s="219"/>
      <c r="Q302" s="219"/>
      <c r="R302" s="219"/>
      <c r="S302" s="219"/>
      <c r="T302" s="219"/>
      <c r="U302" s="219"/>
      <c r="V302" s="219"/>
      <c r="W302" s="219"/>
      <c r="X302" s="219"/>
      <c r="Y302" s="219"/>
      <c r="Z302" s="219"/>
      <c r="AA302" s="219"/>
      <c r="AB302" s="219"/>
    </row>
    <row r="303" spans="8:28" x14ac:dyDescent="0.25">
      <c r="H303" s="219"/>
      <c r="I303" s="219"/>
      <c r="J303" s="219"/>
      <c r="K303" s="219"/>
      <c r="L303" s="219"/>
      <c r="M303" s="219"/>
      <c r="N303" s="219"/>
      <c r="O303" s="219"/>
      <c r="P303" s="219"/>
      <c r="Q303" s="219"/>
      <c r="R303" s="219"/>
      <c r="S303" s="219"/>
      <c r="T303" s="219"/>
      <c r="U303" s="219"/>
      <c r="V303" s="219"/>
      <c r="W303" s="219"/>
      <c r="X303" s="219"/>
      <c r="Y303" s="219"/>
      <c r="Z303" s="219"/>
      <c r="AA303" s="219"/>
      <c r="AB303" s="219"/>
    </row>
    <row r="304" spans="8:28" x14ac:dyDescent="0.25">
      <c r="H304" s="219"/>
      <c r="I304" s="219"/>
      <c r="J304" s="219"/>
      <c r="K304" s="219"/>
      <c r="L304" s="219"/>
      <c r="M304" s="219"/>
      <c r="N304" s="219"/>
      <c r="O304" s="219"/>
      <c r="P304" s="219"/>
      <c r="Q304" s="219"/>
      <c r="R304" s="219"/>
      <c r="S304" s="219"/>
      <c r="T304" s="219"/>
      <c r="U304" s="219"/>
      <c r="V304" s="219"/>
      <c r="W304" s="219"/>
      <c r="X304" s="219"/>
      <c r="Y304" s="219"/>
      <c r="Z304" s="219"/>
      <c r="AA304" s="219"/>
      <c r="AB304" s="219"/>
    </row>
    <row r="305" spans="8:28" x14ac:dyDescent="0.25">
      <c r="H305" s="219"/>
      <c r="I305" s="219"/>
      <c r="J305" s="219"/>
      <c r="K305" s="219"/>
      <c r="L305" s="219"/>
      <c r="M305" s="219"/>
      <c r="N305" s="219"/>
      <c r="O305" s="219"/>
      <c r="P305" s="219"/>
      <c r="Q305" s="219"/>
      <c r="R305" s="219"/>
      <c r="S305" s="219"/>
      <c r="T305" s="219"/>
      <c r="U305" s="219"/>
      <c r="V305" s="219"/>
      <c r="W305" s="219"/>
      <c r="X305" s="219"/>
      <c r="Y305" s="219"/>
      <c r="Z305" s="219"/>
      <c r="AA305" s="219"/>
      <c r="AB305" s="219"/>
    </row>
    <row r="306" spans="8:28" x14ac:dyDescent="0.25">
      <c r="H306" s="219"/>
      <c r="I306" s="219"/>
      <c r="J306" s="219"/>
      <c r="K306" s="219"/>
      <c r="L306" s="219"/>
      <c r="M306" s="219"/>
      <c r="N306" s="219"/>
      <c r="O306" s="219"/>
      <c r="P306" s="219"/>
      <c r="Q306" s="219"/>
      <c r="R306" s="219"/>
      <c r="S306" s="219"/>
      <c r="T306" s="219"/>
      <c r="U306" s="219"/>
      <c r="V306" s="219"/>
      <c r="W306" s="219"/>
      <c r="X306" s="219"/>
      <c r="Y306" s="219"/>
      <c r="Z306" s="219"/>
      <c r="AA306" s="219"/>
      <c r="AB306" s="219"/>
    </row>
    <row r="307" spans="8:28" x14ac:dyDescent="0.25">
      <c r="H307" s="219"/>
      <c r="I307" s="219"/>
      <c r="J307" s="219"/>
      <c r="K307" s="219"/>
      <c r="L307" s="219"/>
      <c r="M307" s="219"/>
      <c r="N307" s="219"/>
      <c r="O307" s="219"/>
      <c r="P307" s="219"/>
      <c r="Q307" s="219"/>
      <c r="R307" s="219"/>
      <c r="S307" s="219"/>
      <c r="T307" s="219"/>
      <c r="U307" s="219"/>
      <c r="V307" s="219"/>
      <c r="W307" s="219"/>
      <c r="X307" s="219"/>
      <c r="Y307" s="219"/>
      <c r="Z307" s="219"/>
      <c r="AA307" s="219"/>
      <c r="AB307" s="219"/>
    </row>
    <row r="308" spans="8:28" x14ac:dyDescent="0.25">
      <c r="H308" s="219"/>
      <c r="I308" s="219"/>
      <c r="J308" s="219"/>
      <c r="K308" s="219"/>
      <c r="L308" s="219"/>
      <c r="M308" s="219"/>
      <c r="N308" s="219"/>
      <c r="O308" s="219"/>
      <c r="P308" s="219"/>
      <c r="Q308" s="219"/>
      <c r="R308" s="219"/>
      <c r="S308" s="219"/>
      <c r="T308" s="219"/>
      <c r="U308" s="219"/>
      <c r="V308" s="219"/>
      <c r="W308" s="219"/>
      <c r="X308" s="219"/>
      <c r="Y308" s="219"/>
      <c r="Z308" s="219"/>
      <c r="AA308" s="219"/>
      <c r="AB308" s="219"/>
    </row>
    <row r="309" spans="8:28" x14ac:dyDescent="0.25">
      <c r="H309" s="219"/>
      <c r="I309" s="219"/>
      <c r="J309" s="219"/>
      <c r="K309" s="219"/>
      <c r="L309" s="219"/>
      <c r="M309" s="219"/>
      <c r="N309" s="219"/>
      <c r="O309" s="219"/>
      <c r="P309" s="219"/>
      <c r="Q309" s="219"/>
      <c r="R309" s="219"/>
      <c r="S309" s="219"/>
      <c r="T309" s="219"/>
      <c r="U309" s="219"/>
      <c r="V309" s="219"/>
      <c r="W309" s="219"/>
      <c r="X309" s="219"/>
      <c r="Y309" s="219"/>
      <c r="Z309" s="219"/>
      <c r="AA309" s="219"/>
      <c r="AB309" s="219"/>
    </row>
    <row r="310" spans="8:28" x14ac:dyDescent="0.25">
      <c r="H310" s="219"/>
      <c r="I310" s="219"/>
      <c r="J310" s="219"/>
      <c r="K310" s="219"/>
      <c r="L310" s="219"/>
      <c r="M310" s="219"/>
      <c r="N310" s="219"/>
      <c r="O310" s="219"/>
      <c r="P310" s="219"/>
      <c r="Q310" s="219"/>
      <c r="R310" s="219"/>
      <c r="S310" s="219"/>
      <c r="T310" s="219"/>
      <c r="U310" s="219"/>
      <c r="V310" s="219"/>
      <c r="W310" s="219"/>
      <c r="X310" s="219"/>
      <c r="Y310" s="219"/>
      <c r="Z310" s="219"/>
      <c r="AA310" s="219"/>
      <c r="AB310" s="219"/>
    </row>
    <row r="311" spans="8:28" x14ac:dyDescent="0.25">
      <c r="H311" s="219"/>
      <c r="I311" s="219"/>
      <c r="J311" s="219"/>
      <c r="K311" s="219"/>
      <c r="L311" s="219"/>
      <c r="M311" s="219"/>
      <c r="N311" s="219"/>
      <c r="O311" s="219"/>
      <c r="P311" s="219"/>
      <c r="Q311" s="219"/>
      <c r="R311" s="219"/>
      <c r="S311" s="219"/>
      <c r="T311" s="219"/>
      <c r="U311" s="219"/>
      <c r="V311" s="219"/>
      <c r="W311" s="219"/>
      <c r="X311" s="219"/>
      <c r="Y311" s="219"/>
      <c r="Z311" s="219"/>
      <c r="AA311" s="219"/>
      <c r="AB311" s="219"/>
    </row>
    <row r="312" spans="8:28" x14ac:dyDescent="0.25">
      <c r="H312" s="219"/>
      <c r="I312" s="219"/>
      <c r="J312" s="219"/>
      <c r="K312" s="219"/>
      <c r="L312" s="219"/>
      <c r="M312" s="219"/>
      <c r="N312" s="219"/>
      <c r="O312" s="219"/>
      <c r="P312" s="219"/>
      <c r="Q312" s="219"/>
      <c r="R312" s="219"/>
      <c r="S312" s="219"/>
      <c r="T312" s="219"/>
      <c r="U312" s="219"/>
      <c r="V312" s="219"/>
      <c r="W312" s="219"/>
      <c r="X312" s="219"/>
      <c r="Y312" s="219"/>
      <c r="Z312" s="219"/>
      <c r="AA312" s="219"/>
      <c r="AB312" s="219"/>
    </row>
    <row r="313" spans="8:28" x14ac:dyDescent="0.25">
      <c r="H313" s="219"/>
      <c r="I313" s="219"/>
      <c r="J313" s="219"/>
      <c r="K313" s="219"/>
      <c r="L313" s="219"/>
      <c r="M313" s="219"/>
      <c r="N313" s="219"/>
      <c r="O313" s="219"/>
      <c r="P313" s="219"/>
      <c r="Q313" s="219"/>
      <c r="R313" s="219"/>
      <c r="S313" s="219"/>
      <c r="T313" s="219"/>
      <c r="U313" s="219"/>
      <c r="V313" s="219"/>
      <c r="W313" s="219"/>
      <c r="X313" s="219"/>
      <c r="Y313" s="219"/>
      <c r="Z313" s="219"/>
      <c r="AA313" s="219"/>
      <c r="AB313" s="219"/>
    </row>
    <row r="314" spans="8:28" x14ac:dyDescent="0.25">
      <c r="H314" s="219"/>
      <c r="I314" s="219"/>
      <c r="J314" s="219"/>
      <c r="K314" s="219"/>
      <c r="L314" s="219"/>
      <c r="M314" s="219"/>
      <c r="N314" s="219"/>
      <c r="O314" s="219"/>
      <c r="P314" s="219"/>
      <c r="Q314" s="219"/>
      <c r="R314" s="219"/>
      <c r="S314" s="219"/>
      <c r="T314" s="219"/>
      <c r="U314" s="219"/>
      <c r="V314" s="219"/>
      <c r="W314" s="219"/>
      <c r="X314" s="219"/>
      <c r="Y314" s="219"/>
      <c r="Z314" s="219"/>
      <c r="AA314" s="219"/>
      <c r="AB314" s="219"/>
    </row>
    <row r="315" spans="8:28" x14ac:dyDescent="0.25">
      <c r="H315" s="219"/>
      <c r="I315" s="219"/>
      <c r="J315" s="219"/>
      <c r="K315" s="219"/>
      <c r="L315" s="219"/>
      <c r="M315" s="219"/>
      <c r="N315" s="219"/>
      <c r="O315" s="219"/>
      <c r="P315" s="219"/>
      <c r="Q315" s="219"/>
      <c r="R315" s="219"/>
      <c r="S315" s="219"/>
      <c r="T315" s="219"/>
      <c r="U315" s="219"/>
      <c r="V315" s="219"/>
      <c r="W315" s="219"/>
      <c r="X315" s="219"/>
      <c r="Y315" s="219"/>
      <c r="Z315" s="219"/>
      <c r="AA315" s="219"/>
      <c r="AB315" s="219"/>
    </row>
    <row r="316" spans="8:28" x14ac:dyDescent="0.25">
      <c r="H316" s="219"/>
      <c r="I316" s="219"/>
      <c r="J316" s="219"/>
      <c r="K316" s="219"/>
      <c r="L316" s="219"/>
      <c r="M316" s="219"/>
      <c r="N316" s="219"/>
      <c r="O316" s="219"/>
      <c r="P316" s="219"/>
      <c r="Q316" s="219"/>
      <c r="R316" s="219"/>
      <c r="S316" s="219"/>
      <c r="T316" s="219"/>
      <c r="U316" s="219"/>
      <c r="V316" s="219"/>
      <c r="W316" s="219"/>
      <c r="X316" s="219"/>
      <c r="Y316" s="219"/>
      <c r="Z316" s="219"/>
      <c r="AA316" s="219"/>
      <c r="AB316" s="219"/>
    </row>
    <row r="317" spans="8:28" x14ac:dyDescent="0.25">
      <c r="H317" s="219"/>
      <c r="I317" s="219"/>
      <c r="J317" s="219"/>
      <c r="K317" s="219"/>
      <c r="L317" s="219"/>
      <c r="M317" s="219"/>
      <c r="N317" s="219"/>
      <c r="O317" s="219"/>
      <c r="P317" s="219"/>
      <c r="Q317" s="219"/>
      <c r="R317" s="219"/>
      <c r="S317" s="219"/>
      <c r="T317" s="219"/>
      <c r="U317" s="219"/>
      <c r="V317" s="219"/>
      <c r="W317" s="219"/>
      <c r="X317" s="219"/>
      <c r="Y317" s="219"/>
      <c r="Z317" s="219"/>
      <c r="AA317" s="219"/>
      <c r="AB317" s="219"/>
    </row>
    <row r="318" spans="8:28" x14ac:dyDescent="0.25">
      <c r="H318" s="219"/>
      <c r="I318" s="219"/>
      <c r="J318" s="219"/>
      <c r="K318" s="219"/>
      <c r="L318" s="219"/>
      <c r="M318" s="219"/>
      <c r="N318" s="219"/>
      <c r="O318" s="219"/>
      <c r="P318" s="219"/>
      <c r="Q318" s="219"/>
      <c r="R318" s="219"/>
      <c r="S318" s="219"/>
      <c r="T318" s="219"/>
      <c r="U318" s="219"/>
      <c r="V318" s="219"/>
      <c r="W318" s="219"/>
      <c r="X318" s="219"/>
      <c r="Y318" s="219"/>
      <c r="Z318" s="219"/>
      <c r="AA318" s="219"/>
      <c r="AB318" s="219"/>
    </row>
    <row r="319" spans="8:28" x14ac:dyDescent="0.25">
      <c r="H319" s="219"/>
      <c r="I319" s="219"/>
      <c r="J319" s="219"/>
      <c r="K319" s="219"/>
      <c r="L319" s="219"/>
      <c r="M319" s="219"/>
      <c r="N319" s="219"/>
      <c r="O319" s="219"/>
      <c r="P319" s="219"/>
      <c r="Q319" s="219"/>
      <c r="R319" s="219"/>
      <c r="S319" s="219"/>
      <c r="T319" s="219"/>
      <c r="U319" s="219"/>
      <c r="V319" s="219"/>
      <c r="W319" s="219"/>
      <c r="X319" s="219"/>
      <c r="Y319" s="219"/>
      <c r="Z319" s="219"/>
      <c r="AA319" s="219"/>
      <c r="AB319" s="219"/>
    </row>
    <row r="320" spans="8:28" x14ac:dyDescent="0.25">
      <c r="H320" s="219"/>
      <c r="I320" s="219"/>
      <c r="J320" s="219"/>
      <c r="K320" s="219"/>
      <c r="L320" s="219"/>
      <c r="M320" s="219"/>
      <c r="N320" s="219"/>
      <c r="O320" s="219"/>
      <c r="P320" s="219"/>
      <c r="Q320" s="219"/>
      <c r="R320" s="219"/>
      <c r="S320" s="219"/>
      <c r="T320" s="219"/>
      <c r="U320" s="219"/>
      <c r="V320" s="219"/>
      <c r="W320" s="219"/>
      <c r="X320" s="219"/>
      <c r="Y320" s="219"/>
      <c r="Z320" s="219"/>
      <c r="AA320" s="219"/>
      <c r="AB320" s="219"/>
    </row>
    <row r="321" spans="8:28" x14ac:dyDescent="0.25">
      <c r="H321" s="219"/>
      <c r="I321" s="219"/>
      <c r="J321" s="219"/>
      <c r="K321" s="219"/>
      <c r="L321" s="219"/>
      <c r="M321" s="219"/>
      <c r="N321" s="219"/>
      <c r="O321" s="219"/>
      <c r="P321" s="219"/>
      <c r="Q321" s="219"/>
      <c r="R321" s="219"/>
      <c r="S321" s="219"/>
      <c r="T321" s="219"/>
      <c r="U321" s="219"/>
      <c r="V321" s="219"/>
      <c r="W321" s="219"/>
      <c r="X321" s="219"/>
      <c r="Y321" s="219"/>
      <c r="Z321" s="219"/>
      <c r="AA321" s="219"/>
      <c r="AB321" s="219"/>
    </row>
    <row r="322" spans="8:28" x14ac:dyDescent="0.25">
      <c r="H322" s="219"/>
      <c r="I322" s="219"/>
      <c r="J322" s="219"/>
      <c r="K322" s="219"/>
      <c r="L322" s="219"/>
      <c r="M322" s="219"/>
      <c r="N322" s="219"/>
      <c r="O322" s="219"/>
      <c r="P322" s="219"/>
      <c r="Q322" s="219"/>
      <c r="R322" s="219"/>
      <c r="S322" s="219"/>
      <c r="T322" s="219"/>
      <c r="U322" s="219"/>
      <c r="V322" s="219"/>
      <c r="W322" s="219"/>
      <c r="X322" s="219"/>
      <c r="Y322" s="219"/>
      <c r="Z322" s="219"/>
      <c r="AA322" s="219"/>
      <c r="AB322" s="219"/>
    </row>
    <row r="323" spans="8:28" x14ac:dyDescent="0.25">
      <c r="H323" s="219"/>
      <c r="I323" s="219"/>
      <c r="J323" s="219"/>
      <c r="K323" s="219"/>
      <c r="L323" s="219"/>
      <c r="M323" s="219"/>
      <c r="N323" s="219"/>
      <c r="O323" s="219"/>
      <c r="P323" s="219"/>
      <c r="Q323" s="219"/>
      <c r="R323" s="219"/>
      <c r="S323" s="219"/>
      <c r="T323" s="219"/>
      <c r="U323" s="219"/>
      <c r="V323" s="219"/>
      <c r="W323" s="219"/>
      <c r="X323" s="219"/>
      <c r="Y323" s="219"/>
      <c r="Z323" s="219"/>
      <c r="AA323" s="219"/>
      <c r="AB323" s="219"/>
    </row>
    <row r="324" spans="8:28" x14ac:dyDescent="0.25">
      <c r="H324" s="219"/>
      <c r="I324" s="219"/>
      <c r="J324" s="219"/>
      <c r="K324" s="219"/>
      <c r="L324" s="219"/>
      <c r="M324" s="219"/>
      <c r="N324" s="219"/>
      <c r="O324" s="219"/>
      <c r="P324" s="219"/>
      <c r="Q324" s="219"/>
      <c r="R324" s="219"/>
      <c r="S324" s="219"/>
      <c r="T324" s="219"/>
      <c r="U324" s="219"/>
      <c r="V324" s="219"/>
      <c r="W324" s="219"/>
      <c r="X324" s="219"/>
      <c r="Y324" s="219"/>
      <c r="Z324" s="219"/>
      <c r="AA324" s="219"/>
      <c r="AB324" s="219"/>
    </row>
    <row r="325" spans="8:28" x14ac:dyDescent="0.25">
      <c r="H325" s="219"/>
      <c r="I325" s="219"/>
      <c r="J325" s="219"/>
      <c r="K325" s="219"/>
      <c r="L325" s="219"/>
      <c r="M325" s="219"/>
      <c r="N325" s="219"/>
      <c r="O325" s="219"/>
      <c r="P325" s="219"/>
      <c r="Q325" s="219"/>
      <c r="R325" s="219"/>
      <c r="S325" s="219"/>
      <c r="T325" s="219"/>
      <c r="U325" s="219"/>
      <c r="V325" s="219"/>
      <c r="W325" s="219"/>
      <c r="X325" s="219"/>
      <c r="Y325" s="219"/>
      <c r="Z325" s="219"/>
      <c r="AA325" s="219"/>
      <c r="AB325" s="219"/>
    </row>
    <row r="326" spans="8:28" x14ac:dyDescent="0.25">
      <c r="H326" s="219"/>
      <c r="I326" s="219"/>
      <c r="J326" s="219"/>
      <c r="K326" s="219"/>
      <c r="L326" s="219"/>
      <c r="M326" s="219"/>
      <c r="N326" s="219"/>
      <c r="O326" s="219"/>
      <c r="P326" s="219"/>
      <c r="Q326" s="219"/>
      <c r="R326" s="219"/>
      <c r="S326" s="219"/>
      <c r="T326" s="219"/>
      <c r="U326" s="219"/>
      <c r="V326" s="219"/>
      <c r="W326" s="219"/>
      <c r="X326" s="219"/>
      <c r="Y326" s="219"/>
      <c r="Z326" s="219"/>
      <c r="AA326" s="219"/>
      <c r="AB326" s="219"/>
    </row>
    <row r="327" spans="8:28" x14ac:dyDescent="0.25">
      <c r="H327" s="219"/>
      <c r="I327" s="219"/>
      <c r="J327" s="219"/>
      <c r="K327" s="219"/>
      <c r="L327" s="219"/>
      <c r="M327" s="219"/>
      <c r="N327" s="219"/>
      <c r="O327" s="219"/>
      <c r="P327" s="219"/>
      <c r="Q327" s="219"/>
      <c r="R327" s="219"/>
      <c r="S327" s="219"/>
      <c r="T327" s="219"/>
      <c r="U327" s="219"/>
      <c r="V327" s="219"/>
      <c r="W327" s="219"/>
      <c r="X327" s="219"/>
      <c r="Y327" s="219"/>
      <c r="Z327" s="219"/>
      <c r="AA327" s="219"/>
      <c r="AB327" s="219"/>
    </row>
    <row r="328" spans="8:28" x14ac:dyDescent="0.25">
      <c r="H328" s="219"/>
      <c r="I328" s="219"/>
      <c r="J328" s="219"/>
      <c r="K328" s="219"/>
      <c r="L328" s="219"/>
      <c r="M328" s="219"/>
      <c r="N328" s="219"/>
      <c r="O328" s="219"/>
      <c r="P328" s="219"/>
      <c r="Q328" s="219"/>
      <c r="R328" s="219"/>
      <c r="S328" s="219"/>
      <c r="T328" s="219"/>
      <c r="U328" s="219"/>
      <c r="V328" s="219"/>
      <c r="W328" s="219"/>
      <c r="X328" s="219"/>
      <c r="Y328" s="219"/>
      <c r="Z328" s="219"/>
      <c r="AA328" s="219"/>
      <c r="AB328" s="219"/>
    </row>
    <row r="329" spans="8:28" x14ac:dyDescent="0.25">
      <c r="H329" s="219"/>
      <c r="I329" s="219"/>
      <c r="J329" s="219"/>
      <c r="K329" s="219"/>
      <c r="L329" s="219"/>
      <c r="M329" s="219"/>
      <c r="N329" s="219"/>
      <c r="O329" s="219"/>
      <c r="P329" s="219"/>
      <c r="Q329" s="219"/>
      <c r="R329" s="219"/>
      <c r="S329" s="219"/>
      <c r="T329" s="219"/>
      <c r="U329" s="219"/>
      <c r="V329" s="219"/>
      <c r="W329" s="219"/>
      <c r="X329" s="219"/>
      <c r="Y329" s="219"/>
      <c r="Z329" s="219"/>
      <c r="AA329" s="219"/>
      <c r="AB329" s="219"/>
    </row>
  </sheetData>
  <sheetProtection algorithmName="SHA-512" hashValue="6uPaLJ+y2nPUhbtNekYRBYJPSsNQ5bplOQyTtnkzuLZpLguIlZR+2YAe1Wjh6d2eRtr7yo+6FKnbujnKcQ0bpA==" saltValue="f4kRJZyHtl6t3CDC82Qz8w==" spinCount="100000" sheet="1" objects="1" scenarios="1"/>
  <mergeCells count="11">
    <mergeCell ref="A29:G32"/>
    <mergeCell ref="A1:G4"/>
    <mergeCell ref="I2:M32"/>
    <mergeCell ref="A14:D14"/>
    <mergeCell ref="B15:D15"/>
    <mergeCell ref="B16:D16"/>
    <mergeCell ref="B17:D17"/>
    <mergeCell ref="B18:D18"/>
    <mergeCell ref="B19:D19"/>
    <mergeCell ref="B20:D20"/>
    <mergeCell ref="A22:D22"/>
  </mergeCells>
  <pageMargins left="0.75" right="0.75" top="1" bottom="1" header="0.5" footer="0.5"/>
  <pageSetup scale="78" orientation="landscape" r:id="rId1"/>
  <headerFooter alignWithMargins="0">
    <oddFooter>&amp;L&amp;D&amp;C&amp;A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8"/>
  <sheetViews>
    <sheetView zoomScale="90" zoomScaleNormal="90" workbookViewId="0">
      <pane xSplit="1" ySplit="1" topLeftCell="B2" activePane="bottomRight" state="frozen"/>
      <selection pane="topRight" activeCell="B1" sqref="B1"/>
      <selection pane="bottomLeft" activeCell="A4" sqref="A4"/>
      <selection pane="bottomRight" activeCell="C18" sqref="C18"/>
    </sheetView>
  </sheetViews>
  <sheetFormatPr defaultColWidth="9.140625" defaultRowHeight="15.75" x14ac:dyDescent="0.25"/>
  <cols>
    <col min="1" max="1" width="58.28515625" style="20" customWidth="1"/>
    <col min="2" max="2" width="16.85546875" style="20" customWidth="1"/>
    <col min="3" max="3" width="19.42578125" style="20" customWidth="1"/>
    <col min="4" max="4" width="9.140625" style="20" hidden="1" customWidth="1"/>
    <col min="5" max="16384" width="9.140625" style="20"/>
  </cols>
  <sheetData>
    <row r="1" spans="1:26" s="24" customFormat="1" ht="21" x14ac:dyDescent="0.35">
      <c r="A1" s="151" t="s">
        <v>487</v>
      </c>
      <c r="B1" s="152" t="s">
        <v>488</v>
      </c>
      <c r="C1" s="153" t="s">
        <v>489</v>
      </c>
      <c r="D1" s="24" t="s">
        <v>490</v>
      </c>
      <c r="E1" s="25"/>
      <c r="F1" s="25"/>
      <c r="G1" s="25"/>
      <c r="H1" s="25"/>
      <c r="I1" s="25"/>
      <c r="J1" s="25"/>
      <c r="K1" s="25"/>
      <c r="L1" s="25"/>
      <c r="M1" s="25"/>
      <c r="N1" s="25"/>
      <c r="O1" s="25"/>
      <c r="P1" s="25"/>
      <c r="Q1" s="25"/>
      <c r="R1" s="25"/>
      <c r="S1" s="25"/>
      <c r="T1" s="25"/>
      <c r="U1" s="25"/>
      <c r="V1" s="25"/>
      <c r="W1" s="25"/>
      <c r="X1" s="25"/>
      <c r="Y1" s="25"/>
      <c r="Z1" s="25"/>
    </row>
    <row r="2" spans="1:26" s="28" customFormat="1" ht="18.75" customHeight="1" x14ac:dyDescent="0.25">
      <c r="A2" s="143" t="s">
        <v>491</v>
      </c>
      <c r="B2" s="97"/>
      <c r="C2" s="94"/>
      <c r="D2" s="26" t="e">
        <f t="shared" ref="D2:D10" si="0">SUM(C2:C2)+(SUM(C2:C2)/(D$33-D$23))*D$23</f>
        <v>#DIV/0!</v>
      </c>
      <c r="E2" s="27"/>
      <c r="F2" s="27"/>
      <c r="G2" s="27"/>
      <c r="H2" s="27"/>
      <c r="I2" s="27"/>
      <c r="J2" s="27"/>
      <c r="K2" s="27"/>
      <c r="L2" s="27"/>
      <c r="M2" s="27"/>
      <c r="N2" s="27"/>
      <c r="O2" s="27"/>
      <c r="P2" s="27"/>
      <c r="Q2" s="27"/>
      <c r="R2" s="27"/>
      <c r="S2" s="27"/>
      <c r="T2" s="27"/>
      <c r="U2" s="27"/>
      <c r="V2" s="27"/>
      <c r="W2" s="27"/>
      <c r="X2" s="27"/>
      <c r="Y2" s="27"/>
      <c r="Z2" s="27"/>
    </row>
    <row r="3" spans="1:26" s="28" customFormat="1" ht="18.75" customHeight="1" x14ac:dyDescent="0.25">
      <c r="A3" s="144" t="s">
        <v>492</v>
      </c>
      <c r="B3" s="98"/>
      <c r="C3" s="95"/>
      <c r="D3" s="26" t="e">
        <f t="shared" si="0"/>
        <v>#DIV/0!</v>
      </c>
      <c r="E3" s="27"/>
      <c r="F3" s="27"/>
      <c r="G3" s="27"/>
      <c r="H3" s="27"/>
      <c r="I3" s="27"/>
      <c r="J3" s="27"/>
      <c r="K3" s="27"/>
      <c r="L3" s="27"/>
      <c r="M3" s="27"/>
      <c r="N3" s="27"/>
      <c r="O3" s="27"/>
      <c r="P3" s="27"/>
      <c r="Q3" s="27"/>
      <c r="R3" s="27"/>
      <c r="S3" s="27"/>
      <c r="T3" s="27"/>
      <c r="U3" s="27"/>
      <c r="V3" s="27"/>
      <c r="W3" s="27"/>
      <c r="X3" s="27"/>
      <c r="Y3" s="27"/>
      <c r="Z3" s="27"/>
    </row>
    <row r="4" spans="1:26" s="18" customFormat="1" ht="18.75" customHeight="1" x14ac:dyDescent="0.25">
      <c r="A4" s="143" t="s">
        <v>493</v>
      </c>
      <c r="B4" s="97"/>
      <c r="C4" s="94"/>
      <c r="D4" s="26" t="e">
        <f t="shared" si="0"/>
        <v>#DIV/0!</v>
      </c>
      <c r="E4" s="17"/>
      <c r="F4" s="17"/>
      <c r="G4" s="17"/>
      <c r="H4" s="17"/>
      <c r="I4" s="17"/>
      <c r="J4" s="17"/>
      <c r="K4" s="17"/>
      <c r="L4" s="17"/>
      <c r="M4" s="17"/>
      <c r="N4" s="17"/>
      <c r="O4" s="17"/>
      <c r="P4" s="17"/>
      <c r="Q4" s="17"/>
      <c r="R4" s="17"/>
      <c r="S4" s="17"/>
      <c r="T4" s="17"/>
      <c r="U4" s="17"/>
      <c r="V4" s="17"/>
      <c r="W4" s="17"/>
      <c r="X4" s="17"/>
      <c r="Y4" s="17"/>
      <c r="Z4" s="17"/>
    </row>
    <row r="5" spans="1:26" s="18" customFormat="1" ht="18.75" customHeight="1" x14ac:dyDescent="0.25">
      <c r="A5" s="141" t="s">
        <v>494</v>
      </c>
      <c r="B5" s="98"/>
      <c r="C5" s="95"/>
      <c r="D5" s="26" t="e">
        <f t="shared" si="0"/>
        <v>#DIV/0!</v>
      </c>
      <c r="E5" s="17"/>
      <c r="F5" s="17"/>
      <c r="G5" s="17"/>
      <c r="H5" s="17"/>
      <c r="I5" s="17"/>
      <c r="J5" s="17"/>
      <c r="K5" s="17"/>
      <c r="L5" s="17"/>
      <c r="M5" s="17"/>
      <c r="N5" s="17"/>
      <c r="O5" s="17"/>
      <c r="P5" s="17"/>
      <c r="Q5" s="17"/>
      <c r="R5" s="17"/>
      <c r="S5" s="17"/>
      <c r="T5" s="17"/>
      <c r="U5" s="17"/>
      <c r="V5" s="17"/>
      <c r="W5" s="17"/>
      <c r="X5" s="17"/>
      <c r="Y5" s="17"/>
      <c r="Z5" s="17"/>
    </row>
    <row r="6" spans="1:26" s="28" customFormat="1" ht="18.75" customHeight="1" x14ac:dyDescent="0.25">
      <c r="A6" s="143" t="s">
        <v>495</v>
      </c>
      <c r="B6" s="97"/>
      <c r="C6" s="94"/>
      <c r="D6" s="26" t="e">
        <f t="shared" si="0"/>
        <v>#DIV/0!</v>
      </c>
      <c r="E6" s="27"/>
      <c r="F6" s="27"/>
      <c r="G6" s="27"/>
      <c r="H6" s="27"/>
      <c r="I6" s="27"/>
      <c r="J6" s="27"/>
      <c r="K6" s="27"/>
      <c r="L6" s="27"/>
      <c r="M6" s="27"/>
      <c r="N6" s="27"/>
      <c r="O6" s="27"/>
      <c r="P6" s="27"/>
      <c r="Q6" s="27"/>
      <c r="R6" s="27"/>
      <c r="S6" s="27"/>
      <c r="T6" s="27"/>
      <c r="U6" s="27"/>
      <c r="V6" s="27"/>
      <c r="W6" s="27"/>
      <c r="X6" s="27"/>
      <c r="Y6" s="27"/>
      <c r="Z6" s="27"/>
    </row>
    <row r="7" spans="1:26" s="18" customFormat="1" ht="18.75" customHeight="1" x14ac:dyDescent="0.25">
      <c r="A7" s="141" t="s">
        <v>496</v>
      </c>
      <c r="B7" s="98"/>
      <c r="C7" s="95"/>
      <c r="D7" s="26" t="e">
        <f t="shared" si="0"/>
        <v>#DIV/0!</v>
      </c>
      <c r="E7" s="17"/>
      <c r="F7" s="17"/>
      <c r="G7" s="17"/>
      <c r="H7" s="17"/>
      <c r="I7" s="17"/>
      <c r="J7" s="17"/>
      <c r="K7" s="17"/>
      <c r="L7" s="17"/>
      <c r="M7" s="17"/>
      <c r="N7" s="17"/>
      <c r="O7" s="17"/>
      <c r="P7" s="17"/>
      <c r="Q7" s="17"/>
      <c r="R7" s="17"/>
      <c r="S7" s="17"/>
      <c r="T7" s="17"/>
      <c r="U7" s="17"/>
      <c r="V7" s="17"/>
      <c r="W7" s="17"/>
      <c r="X7" s="17"/>
      <c r="Y7" s="17"/>
      <c r="Z7" s="17"/>
    </row>
    <row r="8" spans="1:26" s="28" customFormat="1" ht="18.75" customHeight="1" x14ac:dyDescent="0.25">
      <c r="A8" s="143" t="s">
        <v>497</v>
      </c>
      <c r="B8" s="97"/>
      <c r="C8" s="94"/>
      <c r="D8" s="26" t="e">
        <f t="shared" si="0"/>
        <v>#DIV/0!</v>
      </c>
      <c r="E8" s="27"/>
      <c r="F8" s="27"/>
      <c r="G8" s="27"/>
      <c r="H8" s="27"/>
      <c r="I8" s="27"/>
      <c r="J8" s="27"/>
      <c r="K8" s="27"/>
      <c r="L8" s="27"/>
      <c r="M8" s="27"/>
      <c r="N8" s="27"/>
      <c r="O8" s="27"/>
      <c r="P8" s="27"/>
      <c r="Q8" s="27"/>
      <c r="R8" s="27"/>
      <c r="S8" s="27"/>
      <c r="T8" s="27"/>
      <c r="U8" s="27"/>
      <c r="V8" s="27"/>
      <c r="W8" s="27"/>
      <c r="X8" s="27"/>
      <c r="Y8" s="27"/>
      <c r="Z8" s="27"/>
    </row>
    <row r="9" spans="1:26" s="18" customFormat="1" ht="18.75" customHeight="1" x14ac:dyDescent="0.25">
      <c r="A9" s="145" t="s">
        <v>498</v>
      </c>
      <c r="B9" s="98"/>
      <c r="C9" s="95"/>
      <c r="D9" s="26" t="e">
        <f t="shared" si="0"/>
        <v>#DIV/0!</v>
      </c>
      <c r="E9" s="17"/>
      <c r="F9" s="17"/>
      <c r="G9" s="17"/>
      <c r="H9" s="17"/>
      <c r="I9" s="17"/>
      <c r="J9" s="17"/>
      <c r="K9" s="17"/>
      <c r="L9" s="17"/>
      <c r="M9" s="17"/>
      <c r="N9" s="17"/>
      <c r="O9" s="17"/>
      <c r="P9" s="17"/>
      <c r="Q9" s="17"/>
      <c r="R9" s="17"/>
      <c r="S9" s="17"/>
      <c r="T9" s="17"/>
      <c r="U9" s="17"/>
      <c r="V9" s="17"/>
      <c r="W9" s="17"/>
      <c r="X9" s="17"/>
      <c r="Y9" s="17"/>
      <c r="Z9" s="17"/>
    </row>
    <row r="10" spans="1:26" s="28" customFormat="1" ht="18.75" customHeight="1" x14ac:dyDescent="0.25">
      <c r="A10" s="143" t="s">
        <v>499</v>
      </c>
      <c r="B10" s="97"/>
      <c r="C10" s="94"/>
      <c r="D10" s="26" t="e">
        <f t="shared" si="0"/>
        <v>#DIV/0!</v>
      </c>
      <c r="E10" s="27"/>
      <c r="F10" s="27"/>
      <c r="G10" s="27"/>
      <c r="H10" s="27"/>
      <c r="I10" s="27"/>
      <c r="J10" s="27"/>
      <c r="K10" s="27"/>
      <c r="L10" s="27"/>
      <c r="M10" s="27"/>
      <c r="N10" s="27"/>
      <c r="O10" s="27"/>
      <c r="P10" s="27"/>
      <c r="Q10" s="27"/>
      <c r="R10" s="27"/>
      <c r="S10" s="27"/>
      <c r="T10" s="27"/>
      <c r="U10" s="27"/>
      <c r="V10" s="27"/>
      <c r="W10" s="27"/>
      <c r="X10" s="27"/>
      <c r="Y10" s="27"/>
      <c r="Z10" s="27"/>
    </row>
    <row r="11" spans="1:26" s="18" customFormat="1" ht="18.75" customHeight="1" x14ac:dyDescent="0.25">
      <c r="A11" s="141" t="s">
        <v>500</v>
      </c>
      <c r="B11" s="98"/>
      <c r="C11" s="95"/>
      <c r="D11" s="26" t="e">
        <f t="shared" ref="D11:D21" si="1">SUM(C11:C11)+(SUM(C11:C11)/(D$33-D$23))*D$23</f>
        <v>#DIV/0!</v>
      </c>
      <c r="E11" s="17"/>
      <c r="F11" s="17"/>
      <c r="G11" s="17"/>
      <c r="H11" s="17"/>
      <c r="I11" s="17"/>
      <c r="J11" s="17"/>
      <c r="K11" s="17"/>
      <c r="L11" s="17"/>
      <c r="M11" s="17"/>
      <c r="N11" s="17"/>
      <c r="O11" s="17"/>
      <c r="P11" s="17"/>
      <c r="Q11" s="17"/>
      <c r="R11" s="17"/>
      <c r="S11" s="17"/>
      <c r="T11" s="17"/>
      <c r="U11" s="17"/>
      <c r="V11" s="17"/>
      <c r="W11" s="17"/>
      <c r="X11" s="17"/>
      <c r="Y11" s="17"/>
      <c r="Z11" s="17"/>
    </row>
    <row r="12" spans="1:26" s="18" customFormat="1" ht="18.75" customHeight="1" x14ac:dyDescent="0.25">
      <c r="A12" s="143" t="s">
        <v>501</v>
      </c>
      <c r="B12" s="97"/>
      <c r="C12" s="94"/>
      <c r="D12" s="26" t="e">
        <f t="shared" si="1"/>
        <v>#DIV/0!</v>
      </c>
      <c r="E12" s="17"/>
      <c r="F12" s="17"/>
      <c r="G12" s="17"/>
      <c r="H12" s="17"/>
      <c r="I12" s="17"/>
      <c r="J12" s="17"/>
      <c r="K12" s="17"/>
      <c r="L12" s="17"/>
      <c r="M12" s="17"/>
      <c r="N12" s="17"/>
      <c r="O12" s="17"/>
      <c r="P12" s="17"/>
      <c r="Q12" s="17"/>
      <c r="R12" s="17"/>
      <c r="S12" s="17"/>
      <c r="T12" s="17"/>
      <c r="U12" s="17"/>
      <c r="V12" s="17"/>
      <c r="W12" s="17"/>
      <c r="X12" s="17"/>
      <c r="Y12" s="17"/>
      <c r="Z12" s="17"/>
    </row>
    <row r="13" spans="1:26" s="28" customFormat="1" ht="18.75" customHeight="1" x14ac:dyDescent="0.25">
      <c r="A13" s="141" t="s">
        <v>502</v>
      </c>
      <c r="B13" s="98"/>
      <c r="C13" s="95"/>
      <c r="D13" s="26" t="e">
        <f t="shared" si="1"/>
        <v>#DIV/0!</v>
      </c>
      <c r="E13" s="27"/>
      <c r="F13" s="27"/>
      <c r="G13" s="27"/>
      <c r="H13" s="27"/>
      <c r="I13" s="27"/>
      <c r="J13" s="27"/>
      <c r="K13" s="27"/>
      <c r="L13" s="27"/>
      <c r="M13" s="27"/>
      <c r="N13" s="27"/>
      <c r="O13" s="27"/>
      <c r="P13" s="27"/>
      <c r="Q13" s="27"/>
      <c r="R13" s="27"/>
      <c r="S13" s="27"/>
      <c r="T13" s="27"/>
      <c r="U13" s="27"/>
      <c r="V13" s="27"/>
      <c r="W13" s="27"/>
      <c r="X13" s="27"/>
      <c r="Y13" s="27"/>
      <c r="Z13" s="27"/>
    </row>
    <row r="14" spans="1:26" s="28" customFormat="1" ht="18.75" customHeight="1" x14ac:dyDescent="0.25">
      <c r="A14" s="143" t="s">
        <v>503</v>
      </c>
      <c r="B14" s="97"/>
      <c r="C14" s="94"/>
      <c r="D14" s="26" t="e">
        <f t="shared" si="1"/>
        <v>#DIV/0!</v>
      </c>
      <c r="E14" s="27"/>
      <c r="F14" s="27"/>
      <c r="G14" s="27"/>
      <c r="H14" s="27"/>
      <c r="I14" s="27"/>
      <c r="J14" s="27"/>
      <c r="K14" s="27"/>
      <c r="L14" s="27"/>
      <c r="M14" s="27"/>
      <c r="N14" s="27"/>
      <c r="O14" s="27"/>
      <c r="P14" s="27"/>
      <c r="Q14" s="27"/>
      <c r="R14" s="27"/>
      <c r="S14" s="27"/>
      <c r="T14" s="27"/>
      <c r="U14" s="27"/>
      <c r="V14" s="27"/>
      <c r="W14" s="27"/>
      <c r="X14" s="27"/>
      <c r="Y14" s="27"/>
      <c r="Z14" s="27"/>
    </row>
    <row r="15" spans="1:26" s="28" customFormat="1" ht="18.75" customHeight="1" x14ac:dyDescent="0.25">
      <c r="A15" s="141" t="s">
        <v>504</v>
      </c>
      <c r="B15" s="98"/>
      <c r="C15" s="95"/>
      <c r="D15" s="26" t="e">
        <f t="shared" si="1"/>
        <v>#DIV/0!</v>
      </c>
      <c r="E15" s="27"/>
      <c r="F15" s="27"/>
      <c r="G15" s="27"/>
      <c r="H15" s="27"/>
      <c r="I15" s="27"/>
      <c r="J15" s="27"/>
      <c r="K15" s="27"/>
      <c r="L15" s="27"/>
      <c r="M15" s="27"/>
      <c r="N15" s="27"/>
      <c r="O15" s="27"/>
      <c r="P15" s="27"/>
      <c r="Q15" s="27"/>
      <c r="R15" s="27"/>
      <c r="S15" s="27"/>
      <c r="T15" s="27"/>
      <c r="U15" s="27"/>
      <c r="V15" s="27"/>
      <c r="W15" s="27"/>
      <c r="X15" s="27"/>
      <c r="Y15" s="27"/>
      <c r="Z15" s="27"/>
    </row>
    <row r="16" spans="1:26" s="28" customFormat="1" ht="18.75" customHeight="1" x14ac:dyDescent="0.25">
      <c r="A16" s="143" t="s">
        <v>505</v>
      </c>
      <c r="B16" s="97"/>
      <c r="C16" s="94"/>
      <c r="D16" s="26" t="e">
        <f t="shared" si="1"/>
        <v>#DIV/0!</v>
      </c>
      <c r="E16" s="27"/>
      <c r="F16" s="27"/>
      <c r="G16" s="27"/>
      <c r="H16" s="27"/>
      <c r="I16" s="27"/>
      <c r="J16" s="27"/>
      <c r="K16" s="27"/>
      <c r="L16" s="27"/>
      <c r="M16" s="27"/>
      <c r="N16" s="27"/>
      <c r="O16" s="27"/>
      <c r="P16" s="27"/>
      <c r="Q16" s="27"/>
      <c r="R16" s="27"/>
      <c r="S16" s="27"/>
      <c r="T16" s="27"/>
      <c r="U16" s="27"/>
      <c r="V16" s="27"/>
      <c r="W16" s="27"/>
      <c r="X16" s="27"/>
      <c r="Y16" s="27"/>
      <c r="Z16" s="27"/>
    </row>
    <row r="17" spans="1:26" s="18" customFormat="1" ht="18.75" customHeight="1" x14ac:dyDescent="0.25">
      <c r="A17" s="145" t="s">
        <v>506</v>
      </c>
      <c r="B17" s="98"/>
      <c r="C17" s="95"/>
      <c r="D17" s="26" t="e">
        <f t="shared" si="1"/>
        <v>#DIV/0!</v>
      </c>
      <c r="E17" s="17"/>
      <c r="F17" s="17"/>
      <c r="G17" s="17"/>
      <c r="H17" s="17"/>
      <c r="I17" s="17"/>
      <c r="J17" s="17"/>
      <c r="K17" s="17"/>
      <c r="L17" s="17"/>
      <c r="M17" s="17"/>
      <c r="N17" s="17"/>
      <c r="O17" s="17"/>
      <c r="P17" s="17"/>
      <c r="Q17" s="17"/>
      <c r="R17" s="17"/>
      <c r="S17" s="17"/>
      <c r="T17" s="17"/>
      <c r="U17" s="17"/>
      <c r="V17" s="17"/>
      <c r="W17" s="17"/>
      <c r="X17" s="17"/>
      <c r="Y17" s="17"/>
      <c r="Z17" s="17"/>
    </row>
    <row r="18" spans="1:26" ht="18.75" customHeight="1" x14ac:dyDescent="0.25">
      <c r="A18" s="143" t="s">
        <v>507</v>
      </c>
      <c r="B18" s="97"/>
      <c r="C18" s="94"/>
      <c r="D18" s="26" t="e">
        <f t="shared" si="1"/>
        <v>#DIV/0!</v>
      </c>
      <c r="E18" s="19"/>
      <c r="F18" s="19"/>
      <c r="G18" s="19"/>
      <c r="H18" s="19"/>
      <c r="I18" s="19"/>
      <c r="J18" s="19"/>
      <c r="K18" s="19"/>
      <c r="L18" s="19"/>
      <c r="M18" s="19"/>
      <c r="N18" s="19"/>
      <c r="O18" s="19"/>
      <c r="P18" s="19"/>
      <c r="Q18" s="19"/>
      <c r="R18" s="19"/>
      <c r="S18" s="19"/>
      <c r="T18" s="19"/>
      <c r="U18" s="19"/>
      <c r="V18" s="19"/>
      <c r="W18" s="19"/>
      <c r="X18" s="19"/>
      <c r="Y18" s="19"/>
      <c r="Z18" s="19"/>
    </row>
    <row r="19" spans="1:26" ht="18.75" customHeight="1" x14ac:dyDescent="0.25">
      <c r="A19" s="145" t="s">
        <v>508</v>
      </c>
      <c r="B19" s="98"/>
      <c r="C19" s="95"/>
      <c r="D19" s="26" t="e">
        <f t="shared" si="1"/>
        <v>#DIV/0!</v>
      </c>
      <c r="E19" s="19"/>
      <c r="F19" s="19"/>
      <c r="G19" s="19"/>
      <c r="H19" s="19"/>
      <c r="I19" s="19"/>
      <c r="J19" s="19"/>
      <c r="K19" s="19"/>
      <c r="L19" s="19"/>
      <c r="M19" s="19"/>
      <c r="N19" s="19"/>
      <c r="O19" s="19"/>
      <c r="P19" s="19"/>
      <c r="Q19" s="19"/>
      <c r="R19" s="19"/>
      <c r="S19" s="19"/>
      <c r="T19" s="19"/>
      <c r="U19" s="19"/>
      <c r="V19" s="19"/>
      <c r="W19" s="19"/>
      <c r="X19" s="19"/>
      <c r="Y19" s="19"/>
      <c r="Z19" s="19"/>
    </row>
    <row r="20" spans="1:26" ht="18.75" customHeight="1" x14ac:dyDescent="0.25">
      <c r="A20" s="143" t="s">
        <v>509</v>
      </c>
      <c r="B20" s="97"/>
      <c r="C20" s="94"/>
      <c r="D20" s="26" t="e">
        <f t="shared" si="1"/>
        <v>#DIV/0!</v>
      </c>
      <c r="E20" s="19"/>
      <c r="F20" s="19"/>
      <c r="G20" s="19"/>
      <c r="H20" s="19"/>
      <c r="I20" s="19"/>
      <c r="J20" s="19"/>
      <c r="K20" s="19"/>
      <c r="L20" s="19"/>
      <c r="M20" s="19"/>
      <c r="N20" s="19"/>
      <c r="O20" s="19"/>
      <c r="P20" s="19"/>
      <c r="Q20" s="19"/>
      <c r="R20" s="19"/>
      <c r="S20" s="19"/>
      <c r="T20" s="19"/>
      <c r="U20" s="19"/>
      <c r="V20" s="19"/>
      <c r="W20" s="19"/>
      <c r="X20" s="19"/>
      <c r="Y20" s="19"/>
      <c r="Z20" s="19"/>
    </row>
    <row r="21" spans="1:26" ht="18.75" customHeight="1" x14ac:dyDescent="0.25">
      <c r="A21" s="141" t="s">
        <v>510</v>
      </c>
      <c r="B21" s="98"/>
      <c r="C21" s="95"/>
      <c r="D21" s="26" t="e">
        <f t="shared" si="1"/>
        <v>#DIV/0!</v>
      </c>
      <c r="E21" s="19"/>
      <c r="F21" s="19"/>
      <c r="G21" s="19"/>
      <c r="H21" s="19"/>
      <c r="I21" s="19"/>
      <c r="J21" s="19"/>
      <c r="K21" s="19"/>
      <c r="L21" s="19"/>
      <c r="M21" s="19"/>
      <c r="N21" s="19"/>
      <c r="O21" s="19"/>
      <c r="P21" s="19"/>
      <c r="Q21" s="19"/>
      <c r="R21" s="19"/>
      <c r="S21" s="19"/>
      <c r="T21" s="19"/>
      <c r="U21" s="19"/>
      <c r="V21" s="19"/>
      <c r="W21" s="19"/>
      <c r="X21" s="19"/>
      <c r="Y21" s="19"/>
      <c r="Z21" s="19"/>
    </row>
    <row r="22" spans="1:26" ht="18.75" customHeight="1" x14ac:dyDescent="0.25">
      <c r="A22" s="143" t="s">
        <v>511</v>
      </c>
      <c r="B22" s="97"/>
      <c r="C22" s="94"/>
      <c r="D22" s="26" t="e">
        <f>SUM(C22:C22)+(SUM(C22:C22)/(D$33-D$23))*D$23</f>
        <v>#DIV/0!</v>
      </c>
      <c r="E22" s="19"/>
      <c r="F22" s="19"/>
      <c r="G22" s="19"/>
      <c r="H22" s="19"/>
      <c r="I22" s="19"/>
      <c r="J22" s="19"/>
      <c r="K22" s="19"/>
      <c r="L22" s="19"/>
      <c r="M22" s="19"/>
      <c r="N22" s="19"/>
      <c r="O22" s="19"/>
      <c r="P22" s="19"/>
      <c r="Q22" s="19"/>
      <c r="R22" s="19"/>
      <c r="S22" s="19"/>
      <c r="T22" s="19"/>
      <c r="U22" s="19"/>
      <c r="V22" s="19"/>
      <c r="W22" s="19"/>
      <c r="X22" s="19"/>
      <c r="Y22" s="19"/>
      <c r="Z22" s="19"/>
    </row>
    <row r="23" spans="1:26" ht="18.75" customHeight="1" x14ac:dyDescent="0.25">
      <c r="A23" s="145" t="s">
        <v>512</v>
      </c>
      <c r="B23" s="98"/>
      <c r="C23" s="95"/>
      <c r="D23" s="29">
        <f>SUM(C23:C23)</f>
        <v>0</v>
      </c>
      <c r="E23" s="19"/>
      <c r="F23" s="19"/>
      <c r="G23" s="19"/>
      <c r="H23" s="19"/>
      <c r="I23" s="19"/>
      <c r="J23" s="19"/>
      <c r="K23" s="19"/>
      <c r="L23" s="19"/>
      <c r="M23" s="19"/>
      <c r="N23" s="19"/>
      <c r="O23" s="19"/>
      <c r="P23" s="19"/>
      <c r="Q23" s="19"/>
      <c r="R23" s="19"/>
      <c r="S23" s="19"/>
      <c r="T23" s="19"/>
      <c r="U23" s="19"/>
      <c r="V23" s="19"/>
      <c r="W23" s="19"/>
      <c r="X23" s="19"/>
      <c r="Y23" s="19"/>
      <c r="Z23" s="19"/>
    </row>
    <row r="24" spans="1:26" ht="18.75" customHeight="1" x14ac:dyDescent="0.25">
      <c r="A24" s="167" t="s">
        <v>513</v>
      </c>
      <c r="B24" s="170"/>
      <c r="C24" s="171"/>
      <c r="E24" s="19"/>
      <c r="F24" s="19"/>
      <c r="G24" s="19"/>
      <c r="H24" s="19"/>
      <c r="I24" s="19"/>
      <c r="J24" s="19"/>
      <c r="K24" s="19"/>
      <c r="L24" s="19"/>
      <c r="M24" s="19"/>
      <c r="N24" s="19"/>
      <c r="O24" s="19"/>
      <c r="P24" s="19"/>
      <c r="Q24" s="19"/>
      <c r="R24" s="19"/>
      <c r="S24" s="19"/>
      <c r="T24" s="19"/>
      <c r="U24" s="19"/>
      <c r="V24" s="19"/>
      <c r="W24" s="19"/>
      <c r="X24" s="19"/>
      <c r="Y24" s="19"/>
      <c r="Z24" s="19"/>
    </row>
    <row r="25" spans="1:26" ht="18.75" customHeight="1" x14ac:dyDescent="0.25">
      <c r="A25" s="166"/>
      <c r="B25" s="168"/>
      <c r="C25" s="169"/>
      <c r="D25" s="26" t="e">
        <f t="shared" ref="D25:D32" si="2">SUM(C25:C25)+(SUM(C25:C25)/(D$33-D$23))*D$23</f>
        <v>#DIV/0!</v>
      </c>
      <c r="E25" s="19"/>
      <c r="F25" s="19"/>
      <c r="G25" s="19"/>
      <c r="H25" s="19"/>
      <c r="I25" s="19"/>
      <c r="J25" s="19"/>
      <c r="K25" s="19"/>
      <c r="L25" s="19"/>
      <c r="M25" s="19"/>
      <c r="N25" s="19"/>
      <c r="O25" s="19"/>
      <c r="P25" s="19"/>
      <c r="Q25" s="19"/>
      <c r="R25" s="19"/>
      <c r="S25" s="19"/>
      <c r="T25" s="19"/>
      <c r="U25" s="19"/>
      <c r="V25" s="19"/>
      <c r="W25" s="19"/>
      <c r="X25" s="19"/>
      <c r="Y25" s="19"/>
      <c r="Z25" s="19"/>
    </row>
    <row r="26" spans="1:26" ht="18.75" customHeight="1" x14ac:dyDescent="0.25">
      <c r="A26" s="147"/>
      <c r="B26" s="97"/>
      <c r="C26" s="94"/>
      <c r="D26" s="26" t="e">
        <f t="shared" si="2"/>
        <v>#DIV/0!</v>
      </c>
      <c r="E26" s="19"/>
      <c r="F26" s="19"/>
      <c r="G26" s="19"/>
      <c r="H26" s="19"/>
      <c r="I26" s="19"/>
      <c r="J26" s="19"/>
      <c r="K26" s="19"/>
      <c r="L26" s="19"/>
      <c r="M26" s="19"/>
      <c r="N26" s="19"/>
      <c r="O26" s="19"/>
      <c r="P26" s="19"/>
      <c r="Q26" s="19"/>
      <c r="R26" s="19"/>
      <c r="S26" s="19"/>
      <c r="T26" s="19"/>
      <c r="U26" s="19"/>
      <c r="V26" s="19"/>
      <c r="W26" s="19"/>
      <c r="X26" s="19"/>
      <c r="Y26" s="19"/>
      <c r="Z26" s="19"/>
    </row>
    <row r="27" spans="1:26" ht="18.75" customHeight="1" x14ac:dyDescent="0.25">
      <c r="A27" s="146"/>
      <c r="B27" s="98"/>
      <c r="C27" s="95"/>
      <c r="D27" s="26" t="e">
        <f t="shared" si="2"/>
        <v>#DIV/0!</v>
      </c>
      <c r="E27" s="19"/>
      <c r="F27" s="19"/>
      <c r="G27" s="19"/>
      <c r="H27" s="19"/>
      <c r="I27" s="19"/>
      <c r="J27" s="19"/>
      <c r="K27" s="19"/>
      <c r="L27" s="19"/>
      <c r="M27" s="19"/>
      <c r="N27" s="19"/>
      <c r="O27" s="19"/>
      <c r="P27" s="19"/>
      <c r="Q27" s="19"/>
      <c r="R27" s="19"/>
      <c r="S27" s="19"/>
      <c r="T27" s="19"/>
      <c r="U27" s="19"/>
      <c r="V27" s="19"/>
      <c r="W27" s="19"/>
      <c r="X27" s="19"/>
      <c r="Y27" s="19"/>
      <c r="Z27" s="19"/>
    </row>
    <row r="28" spans="1:26" ht="18.75" customHeight="1" x14ac:dyDescent="0.25">
      <c r="A28" s="147"/>
      <c r="B28" s="97"/>
      <c r="C28" s="94"/>
      <c r="D28" s="26" t="e">
        <f t="shared" si="2"/>
        <v>#DIV/0!</v>
      </c>
      <c r="E28" s="19"/>
      <c r="F28" s="19"/>
      <c r="G28" s="19"/>
      <c r="H28" s="19"/>
      <c r="I28" s="19"/>
      <c r="J28" s="19"/>
      <c r="K28" s="19"/>
      <c r="L28" s="19"/>
      <c r="M28" s="19"/>
      <c r="N28" s="19"/>
      <c r="O28" s="19"/>
      <c r="P28" s="19"/>
      <c r="Q28" s="19"/>
      <c r="R28" s="19"/>
      <c r="S28" s="19"/>
      <c r="T28" s="19"/>
      <c r="U28" s="19"/>
      <c r="V28" s="19"/>
      <c r="W28" s="19"/>
      <c r="X28" s="19"/>
      <c r="Y28" s="19"/>
      <c r="Z28" s="19"/>
    </row>
    <row r="29" spans="1:26" ht="18.75" customHeight="1" x14ac:dyDescent="0.25">
      <c r="A29" s="146"/>
      <c r="B29" s="98"/>
      <c r="C29" s="95"/>
      <c r="D29" s="26" t="e">
        <f t="shared" si="2"/>
        <v>#DIV/0!</v>
      </c>
      <c r="E29" s="19"/>
      <c r="F29" s="19"/>
      <c r="G29" s="19"/>
      <c r="H29" s="19"/>
      <c r="I29" s="19"/>
      <c r="J29" s="19"/>
      <c r="K29" s="19"/>
      <c r="L29" s="19"/>
      <c r="M29" s="19"/>
      <c r="N29" s="19"/>
      <c r="O29" s="19"/>
      <c r="P29" s="19"/>
      <c r="Q29" s="19"/>
      <c r="R29" s="19"/>
      <c r="S29" s="19"/>
      <c r="T29" s="19"/>
      <c r="U29" s="19"/>
      <c r="V29" s="19"/>
      <c r="W29" s="19"/>
      <c r="X29" s="19"/>
      <c r="Y29" s="19"/>
      <c r="Z29" s="19"/>
    </row>
    <row r="30" spans="1:26" ht="18.75" customHeight="1" x14ac:dyDescent="0.25">
      <c r="A30" s="147"/>
      <c r="B30" s="97"/>
      <c r="C30" s="94"/>
      <c r="D30" s="26" t="e">
        <f t="shared" si="2"/>
        <v>#DIV/0!</v>
      </c>
      <c r="E30" s="19"/>
      <c r="F30" s="19"/>
      <c r="G30" s="19"/>
      <c r="H30" s="19"/>
      <c r="I30" s="19"/>
      <c r="J30" s="19"/>
      <c r="K30" s="19"/>
      <c r="L30" s="19"/>
      <c r="M30" s="19"/>
      <c r="N30" s="19"/>
      <c r="O30" s="19"/>
      <c r="P30" s="19"/>
      <c r="Q30" s="19"/>
      <c r="R30" s="19"/>
      <c r="S30" s="19"/>
      <c r="T30" s="19"/>
      <c r="U30" s="19"/>
      <c r="V30" s="19"/>
      <c r="W30" s="19"/>
      <c r="X30" s="19"/>
      <c r="Y30" s="19"/>
      <c r="Z30" s="19"/>
    </row>
    <row r="31" spans="1:26" ht="18.75" customHeight="1" x14ac:dyDescent="0.25">
      <c r="A31" s="146"/>
      <c r="B31" s="98"/>
      <c r="C31" s="95"/>
      <c r="D31" s="26" t="e">
        <f t="shared" si="2"/>
        <v>#DIV/0!</v>
      </c>
      <c r="E31" s="19"/>
      <c r="F31" s="19"/>
      <c r="G31" s="19"/>
      <c r="H31" s="19"/>
      <c r="I31" s="19"/>
      <c r="J31" s="19"/>
      <c r="K31" s="19"/>
      <c r="L31" s="19"/>
      <c r="M31" s="19"/>
      <c r="N31" s="19"/>
      <c r="O31" s="19"/>
      <c r="P31" s="19"/>
      <c r="Q31" s="19"/>
      <c r="R31" s="19"/>
      <c r="S31" s="19"/>
      <c r="T31" s="19"/>
      <c r="U31" s="19"/>
      <c r="V31" s="19"/>
      <c r="W31" s="19"/>
      <c r="X31" s="19"/>
      <c r="Y31" s="19"/>
      <c r="Z31" s="19"/>
    </row>
    <row r="32" spans="1:26" ht="18.75" customHeight="1" thickBot="1" x14ac:dyDescent="0.3">
      <c r="A32" s="148"/>
      <c r="B32" s="97"/>
      <c r="C32" s="94"/>
      <c r="D32" s="26" t="e">
        <f t="shared" si="2"/>
        <v>#DIV/0!</v>
      </c>
      <c r="E32" s="19"/>
      <c r="F32" s="19"/>
      <c r="G32" s="19"/>
      <c r="H32" s="19"/>
      <c r="I32" s="19"/>
      <c r="J32" s="19"/>
      <c r="K32" s="19"/>
      <c r="L32" s="19"/>
      <c r="M32" s="19"/>
      <c r="N32" s="19"/>
      <c r="O32" s="19"/>
      <c r="P32" s="19"/>
      <c r="Q32" s="19"/>
      <c r="R32" s="19"/>
      <c r="S32" s="19"/>
      <c r="T32" s="19"/>
      <c r="U32" s="19"/>
      <c r="V32" s="19"/>
      <c r="W32" s="19"/>
      <c r="X32" s="19"/>
      <c r="Y32" s="19"/>
      <c r="Z32" s="19"/>
    </row>
    <row r="33" spans="1:26" x14ac:dyDescent="0.25">
      <c r="A33" s="30" t="s">
        <v>514</v>
      </c>
      <c r="B33" s="21"/>
      <c r="C33" s="31">
        <f>SUM(C2:C32)</f>
        <v>0</v>
      </c>
      <c r="D33" s="32">
        <f>SUM(C33:C33)</f>
        <v>0</v>
      </c>
      <c r="E33" s="19"/>
      <c r="F33" s="19"/>
      <c r="G33" s="19"/>
      <c r="H33" s="19"/>
      <c r="I33" s="19"/>
      <c r="J33" s="19"/>
      <c r="K33" s="19"/>
      <c r="L33" s="19"/>
      <c r="M33" s="19"/>
      <c r="N33" s="19"/>
      <c r="O33" s="19"/>
      <c r="P33" s="19"/>
      <c r="Q33" s="19"/>
      <c r="R33" s="19"/>
      <c r="S33" s="19"/>
      <c r="T33" s="19"/>
      <c r="U33" s="19"/>
      <c r="V33" s="19"/>
      <c r="W33" s="19"/>
      <c r="X33" s="19"/>
      <c r="Y33" s="19"/>
      <c r="Z33" s="19"/>
    </row>
    <row r="34" spans="1:26"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25">
      <c r="A37" s="33"/>
      <c r="B37" s="19"/>
      <c r="C37" s="33"/>
      <c r="D37" s="19"/>
      <c r="E37" s="33" t="str">
        <f t="shared" ref="E37:E46" si="3">IF(E2&gt;0,E2," ")</f>
        <v xml:space="preserve"> </v>
      </c>
      <c r="F37" s="19"/>
      <c r="G37" s="19"/>
      <c r="H37" s="19"/>
      <c r="I37" s="19"/>
      <c r="J37" s="19"/>
      <c r="K37" s="19"/>
      <c r="L37" s="19"/>
      <c r="M37" s="19"/>
      <c r="N37" s="19"/>
      <c r="O37" s="19"/>
      <c r="P37" s="19"/>
      <c r="Q37" s="19"/>
      <c r="R37" s="19"/>
      <c r="S37" s="19"/>
      <c r="T37" s="19"/>
      <c r="U37" s="19"/>
      <c r="V37" s="19"/>
      <c r="W37" s="19"/>
      <c r="X37" s="19"/>
      <c r="Y37" s="19"/>
      <c r="Z37" s="19"/>
    </row>
    <row r="38" spans="1:26" x14ac:dyDescent="0.25">
      <c r="A38" s="33"/>
      <c r="B38" s="19"/>
      <c r="C38" s="33"/>
      <c r="D38" s="19"/>
      <c r="E38" s="33" t="str">
        <f t="shared" si="3"/>
        <v xml:space="preserve"> </v>
      </c>
      <c r="F38" s="19"/>
      <c r="G38" s="19"/>
      <c r="H38" s="19"/>
      <c r="I38" s="19"/>
      <c r="J38" s="19"/>
      <c r="K38" s="19"/>
      <c r="L38" s="19"/>
      <c r="M38" s="19"/>
      <c r="N38" s="19"/>
      <c r="O38" s="19"/>
      <c r="P38" s="19"/>
      <c r="Q38" s="19"/>
      <c r="R38" s="19"/>
      <c r="S38" s="19"/>
      <c r="T38" s="19"/>
      <c r="U38" s="19"/>
      <c r="V38" s="19"/>
      <c r="W38" s="19"/>
      <c r="X38" s="19"/>
      <c r="Y38" s="19"/>
      <c r="Z38" s="19"/>
    </row>
    <row r="39" spans="1:26" x14ac:dyDescent="0.25">
      <c r="A39" s="33"/>
      <c r="B39" s="19"/>
      <c r="C39" s="33"/>
      <c r="D39" s="19"/>
      <c r="E39" s="33" t="str">
        <f t="shared" si="3"/>
        <v xml:space="preserve"> </v>
      </c>
      <c r="F39" s="19"/>
      <c r="G39" s="19"/>
      <c r="H39" s="19"/>
      <c r="I39" s="19"/>
      <c r="J39" s="19"/>
      <c r="K39" s="19"/>
      <c r="L39" s="19"/>
      <c r="M39" s="19"/>
      <c r="N39" s="19"/>
      <c r="O39" s="19"/>
      <c r="P39" s="19"/>
      <c r="Q39" s="19"/>
      <c r="R39" s="19"/>
      <c r="S39" s="19"/>
      <c r="T39" s="19"/>
      <c r="U39" s="19"/>
      <c r="V39" s="19"/>
      <c r="W39" s="19"/>
      <c r="X39" s="19"/>
      <c r="Y39" s="19"/>
      <c r="Z39" s="19"/>
    </row>
    <row r="40" spans="1:26" x14ac:dyDescent="0.25">
      <c r="A40" s="33"/>
      <c r="B40" s="19"/>
      <c r="C40" s="33"/>
      <c r="D40" s="19"/>
      <c r="E40" s="33" t="str">
        <f t="shared" si="3"/>
        <v xml:space="preserve"> </v>
      </c>
      <c r="F40" s="19"/>
      <c r="G40" s="19"/>
      <c r="H40" s="19"/>
      <c r="I40" s="19"/>
      <c r="J40" s="19"/>
      <c r="K40" s="19"/>
      <c r="L40" s="19"/>
      <c r="M40" s="19"/>
      <c r="N40" s="19"/>
      <c r="O40" s="19"/>
      <c r="P40" s="19"/>
      <c r="Q40" s="19"/>
      <c r="R40" s="19"/>
      <c r="S40" s="19"/>
      <c r="T40" s="19"/>
      <c r="U40" s="19"/>
      <c r="V40" s="19"/>
      <c r="W40" s="19"/>
      <c r="X40" s="19"/>
      <c r="Y40" s="19"/>
      <c r="Z40" s="19"/>
    </row>
    <row r="41" spans="1:26" x14ac:dyDescent="0.25">
      <c r="A41" s="33"/>
      <c r="B41" s="19"/>
      <c r="C41" s="33"/>
      <c r="D41" s="19"/>
      <c r="E41" s="33" t="str">
        <f t="shared" si="3"/>
        <v xml:space="preserve"> </v>
      </c>
      <c r="F41" s="19"/>
      <c r="G41" s="19"/>
      <c r="H41" s="19"/>
      <c r="I41" s="19"/>
      <c r="J41" s="19"/>
      <c r="K41" s="19"/>
      <c r="L41" s="19"/>
      <c r="M41" s="19"/>
      <c r="N41" s="19"/>
      <c r="O41" s="19"/>
      <c r="P41" s="19"/>
      <c r="Q41" s="19"/>
      <c r="R41" s="19"/>
      <c r="S41" s="19"/>
      <c r="T41" s="19"/>
      <c r="U41" s="19"/>
      <c r="V41" s="19"/>
      <c r="W41" s="19"/>
      <c r="X41" s="19"/>
      <c r="Y41" s="19"/>
      <c r="Z41" s="19"/>
    </row>
    <row r="42" spans="1:26" x14ac:dyDescent="0.25">
      <c r="A42" s="33"/>
      <c r="B42" s="19"/>
      <c r="C42" s="33"/>
      <c r="D42" s="19"/>
      <c r="E42" s="33" t="str">
        <f t="shared" si="3"/>
        <v xml:space="preserve"> </v>
      </c>
      <c r="F42" s="19"/>
      <c r="G42" s="19"/>
      <c r="H42" s="19"/>
      <c r="I42" s="19"/>
      <c r="J42" s="19"/>
      <c r="K42" s="19"/>
      <c r="L42" s="19"/>
      <c r="M42" s="19"/>
      <c r="N42" s="19"/>
      <c r="O42" s="19"/>
      <c r="P42" s="19"/>
      <c r="Q42" s="19"/>
      <c r="R42" s="19"/>
      <c r="S42" s="19"/>
      <c r="T42" s="19"/>
      <c r="U42" s="19"/>
      <c r="V42" s="19"/>
      <c r="W42" s="19"/>
      <c r="X42" s="19"/>
      <c r="Y42" s="19"/>
      <c r="Z42" s="19"/>
    </row>
    <row r="43" spans="1:26" x14ac:dyDescent="0.25">
      <c r="A43" s="33"/>
      <c r="B43" s="19"/>
      <c r="C43" s="33"/>
      <c r="D43" s="19"/>
      <c r="E43" s="33" t="str">
        <f t="shared" si="3"/>
        <v xml:space="preserve"> </v>
      </c>
      <c r="F43" s="19"/>
      <c r="G43" s="19"/>
      <c r="H43" s="19"/>
      <c r="I43" s="19"/>
      <c r="J43" s="19"/>
      <c r="K43" s="19"/>
      <c r="L43" s="19"/>
      <c r="M43" s="19"/>
      <c r="N43" s="19"/>
      <c r="O43" s="19"/>
      <c r="P43" s="19"/>
      <c r="Q43" s="19"/>
      <c r="R43" s="19"/>
      <c r="S43" s="19"/>
      <c r="T43" s="19"/>
      <c r="U43" s="19"/>
      <c r="V43" s="19"/>
      <c r="W43" s="19"/>
      <c r="X43" s="19"/>
      <c r="Y43" s="19"/>
      <c r="Z43" s="19"/>
    </row>
    <row r="44" spans="1:26" x14ac:dyDescent="0.25">
      <c r="A44" s="33"/>
      <c r="B44" s="19"/>
      <c r="C44" s="33"/>
      <c r="D44" s="19"/>
      <c r="E44" s="33" t="str">
        <f t="shared" si="3"/>
        <v xml:space="preserve"> </v>
      </c>
      <c r="F44" s="19"/>
      <c r="G44" s="19"/>
      <c r="H44" s="19"/>
      <c r="I44" s="19"/>
      <c r="J44" s="19"/>
      <c r="K44" s="19"/>
      <c r="L44" s="19"/>
      <c r="M44" s="19"/>
      <c r="N44" s="19"/>
      <c r="O44" s="19"/>
      <c r="P44" s="19"/>
      <c r="Q44" s="19"/>
      <c r="R44" s="19"/>
      <c r="S44" s="19"/>
      <c r="T44" s="19"/>
      <c r="U44" s="19"/>
      <c r="V44" s="19"/>
      <c r="W44" s="19"/>
      <c r="X44" s="19"/>
      <c r="Y44" s="19"/>
      <c r="Z44" s="19"/>
    </row>
    <row r="45" spans="1:26" x14ac:dyDescent="0.25">
      <c r="A45" s="33"/>
      <c r="B45" s="19"/>
      <c r="C45" s="33"/>
      <c r="D45" s="19"/>
      <c r="E45" s="33" t="str">
        <f t="shared" si="3"/>
        <v xml:space="preserve"> </v>
      </c>
      <c r="F45" s="19"/>
      <c r="G45" s="19"/>
      <c r="H45" s="19"/>
      <c r="I45" s="19"/>
      <c r="J45" s="19"/>
      <c r="K45" s="19"/>
      <c r="L45" s="19"/>
      <c r="M45" s="19"/>
      <c r="N45" s="19"/>
      <c r="O45" s="19"/>
      <c r="P45" s="19"/>
      <c r="Q45" s="19"/>
      <c r="R45" s="19"/>
      <c r="S45" s="19"/>
      <c r="T45" s="19"/>
      <c r="U45" s="19"/>
      <c r="V45" s="19"/>
      <c r="W45" s="19"/>
      <c r="X45" s="19"/>
      <c r="Y45" s="19"/>
      <c r="Z45" s="19"/>
    </row>
    <row r="46" spans="1:26" x14ac:dyDescent="0.25">
      <c r="A46" s="33"/>
      <c r="B46" s="19"/>
      <c r="C46" s="33"/>
      <c r="D46" s="19"/>
      <c r="E46" s="33" t="str">
        <f t="shared" si="3"/>
        <v xml:space="preserve"> </v>
      </c>
      <c r="F46" s="19"/>
      <c r="G46" s="19"/>
      <c r="H46" s="19"/>
      <c r="I46" s="19"/>
      <c r="J46" s="19"/>
      <c r="K46" s="19"/>
      <c r="L46" s="19"/>
      <c r="M46" s="19"/>
      <c r="N46" s="19"/>
      <c r="O46" s="19"/>
      <c r="P46" s="19"/>
      <c r="Q46" s="19"/>
      <c r="R46" s="19"/>
      <c r="S46" s="19"/>
      <c r="T46" s="19"/>
      <c r="U46" s="19"/>
      <c r="V46" s="19"/>
      <c r="W46" s="19"/>
      <c r="X46" s="19"/>
      <c r="Y46" s="19"/>
      <c r="Z46" s="19"/>
    </row>
    <row r="47" spans="1:26" x14ac:dyDescent="0.25">
      <c r="A47" s="33"/>
      <c r="B47" s="19"/>
      <c r="C47" s="33"/>
      <c r="D47" s="19"/>
      <c r="E47" s="33" t="str">
        <f>IF(E13&gt;0,E13," ")</f>
        <v xml:space="preserve"> </v>
      </c>
      <c r="F47" s="19"/>
      <c r="G47" s="19"/>
      <c r="H47" s="19"/>
      <c r="I47" s="19"/>
      <c r="J47" s="19"/>
      <c r="K47" s="19"/>
      <c r="L47" s="19"/>
      <c r="M47" s="19"/>
      <c r="N47" s="19"/>
      <c r="O47" s="19"/>
      <c r="P47" s="19"/>
      <c r="Q47" s="19"/>
      <c r="R47" s="19"/>
      <c r="S47" s="19"/>
      <c r="T47" s="19"/>
      <c r="U47" s="19"/>
      <c r="V47" s="19"/>
      <c r="W47" s="19"/>
      <c r="X47" s="19"/>
      <c r="Y47" s="19"/>
      <c r="Z47" s="19"/>
    </row>
    <row r="48" spans="1:26" x14ac:dyDescent="0.25">
      <c r="A48" s="33"/>
      <c r="B48" s="19"/>
      <c r="C48" s="33"/>
      <c r="D48" s="19"/>
      <c r="E48" s="33" t="str">
        <f>IF(E14&gt;0,E14," ")</f>
        <v xml:space="preserve"> </v>
      </c>
      <c r="F48" s="19"/>
      <c r="G48" s="19"/>
      <c r="H48" s="19"/>
      <c r="I48" s="19"/>
      <c r="J48" s="19"/>
      <c r="K48" s="19"/>
      <c r="L48" s="19"/>
      <c r="M48" s="19"/>
      <c r="N48" s="19"/>
      <c r="O48" s="19"/>
      <c r="P48" s="19"/>
      <c r="Q48" s="19"/>
      <c r="R48" s="19"/>
      <c r="S48" s="19"/>
      <c r="T48" s="19"/>
      <c r="U48" s="19"/>
      <c r="V48" s="19"/>
      <c r="W48" s="19"/>
      <c r="X48" s="19"/>
      <c r="Y48" s="19"/>
      <c r="Z48" s="19"/>
    </row>
    <row r="49" spans="1:26" x14ac:dyDescent="0.25">
      <c r="A49" s="33"/>
      <c r="B49" s="19"/>
      <c r="C49" s="33"/>
      <c r="D49" s="19"/>
      <c r="E49" s="33" t="str">
        <f t="shared" ref="E49:E56" si="4">IF(E16&gt;0,E16," ")</f>
        <v xml:space="preserve"> </v>
      </c>
      <c r="F49" s="19"/>
      <c r="G49" s="19"/>
      <c r="H49" s="19"/>
      <c r="I49" s="19"/>
      <c r="J49" s="19"/>
      <c r="K49" s="19"/>
      <c r="L49" s="19"/>
      <c r="M49" s="19"/>
      <c r="N49" s="19"/>
      <c r="O49" s="19"/>
      <c r="P49" s="19"/>
      <c r="Q49" s="19"/>
      <c r="R49" s="19"/>
      <c r="S49" s="19"/>
      <c r="T49" s="19"/>
      <c r="U49" s="19"/>
      <c r="V49" s="19"/>
      <c r="W49" s="19"/>
      <c r="X49" s="19"/>
      <c r="Y49" s="19"/>
      <c r="Z49" s="19"/>
    </row>
    <row r="50" spans="1:26" x14ac:dyDescent="0.25">
      <c r="A50" s="33"/>
      <c r="B50" s="19"/>
      <c r="C50" s="33"/>
      <c r="D50" s="19"/>
      <c r="E50" s="33" t="str">
        <f t="shared" si="4"/>
        <v xml:space="preserve"> </v>
      </c>
      <c r="F50" s="19"/>
      <c r="G50" s="19"/>
      <c r="H50" s="19"/>
      <c r="I50" s="19"/>
      <c r="J50" s="19"/>
      <c r="K50" s="19"/>
      <c r="L50" s="19"/>
      <c r="M50" s="19"/>
      <c r="N50" s="19"/>
      <c r="O50" s="19"/>
      <c r="P50" s="19"/>
      <c r="Q50" s="19"/>
      <c r="R50" s="19"/>
      <c r="S50" s="19"/>
      <c r="T50" s="19"/>
      <c r="U50" s="19"/>
      <c r="V50" s="19"/>
      <c r="W50" s="19"/>
      <c r="X50" s="19"/>
      <c r="Y50" s="19"/>
      <c r="Z50" s="19"/>
    </row>
    <row r="51" spans="1:26" x14ac:dyDescent="0.25">
      <c r="A51" s="33"/>
      <c r="B51" s="19"/>
      <c r="C51" s="33"/>
      <c r="D51" s="19"/>
      <c r="E51" s="33" t="str">
        <f t="shared" si="4"/>
        <v xml:space="preserve"> </v>
      </c>
      <c r="F51" s="19"/>
      <c r="G51" s="19"/>
      <c r="H51" s="19"/>
      <c r="I51" s="19"/>
      <c r="J51" s="19"/>
      <c r="K51" s="19"/>
      <c r="L51" s="19"/>
      <c r="M51" s="19"/>
      <c r="N51" s="19"/>
      <c r="O51" s="19"/>
      <c r="P51" s="19"/>
      <c r="Q51" s="19"/>
      <c r="R51" s="19"/>
      <c r="S51" s="19"/>
      <c r="T51" s="19"/>
      <c r="U51" s="19"/>
      <c r="V51" s="19"/>
      <c r="W51" s="19"/>
      <c r="X51" s="19"/>
      <c r="Y51" s="19"/>
      <c r="Z51" s="19"/>
    </row>
    <row r="52" spans="1:26" x14ac:dyDescent="0.25">
      <c r="A52" s="33"/>
      <c r="B52" s="19"/>
      <c r="C52" s="33"/>
      <c r="D52" s="19"/>
      <c r="E52" s="33" t="str">
        <f t="shared" si="4"/>
        <v xml:space="preserve"> </v>
      </c>
      <c r="F52" s="19"/>
      <c r="G52" s="19"/>
      <c r="H52" s="19"/>
      <c r="I52" s="19"/>
      <c r="J52" s="19"/>
      <c r="K52" s="19"/>
      <c r="L52" s="19"/>
      <c r="M52" s="19"/>
      <c r="N52" s="19"/>
      <c r="O52" s="19"/>
      <c r="P52" s="19"/>
      <c r="Q52" s="19"/>
      <c r="R52" s="19"/>
      <c r="S52" s="19"/>
      <c r="T52" s="19"/>
      <c r="U52" s="19"/>
      <c r="V52" s="19"/>
      <c r="W52" s="19"/>
      <c r="X52" s="19"/>
      <c r="Y52" s="19"/>
      <c r="Z52" s="19"/>
    </row>
    <row r="53" spans="1:26" x14ac:dyDescent="0.25">
      <c r="A53" s="33"/>
      <c r="B53" s="19"/>
      <c r="C53" s="33"/>
      <c r="D53" s="19"/>
      <c r="E53" s="33" t="str">
        <f t="shared" si="4"/>
        <v xml:space="preserve"> </v>
      </c>
      <c r="F53" s="19"/>
      <c r="G53" s="19"/>
      <c r="H53" s="19"/>
      <c r="I53" s="19"/>
      <c r="J53" s="19"/>
      <c r="K53" s="19"/>
      <c r="L53" s="19"/>
      <c r="M53" s="19"/>
      <c r="N53" s="19"/>
      <c r="O53" s="19"/>
      <c r="P53" s="19"/>
      <c r="Q53" s="19"/>
      <c r="R53" s="19"/>
      <c r="S53" s="19"/>
      <c r="T53" s="19"/>
      <c r="U53" s="19"/>
      <c r="V53" s="19"/>
      <c r="W53" s="19"/>
      <c r="X53" s="19"/>
      <c r="Y53" s="19"/>
      <c r="Z53" s="19"/>
    </row>
    <row r="54" spans="1:26" x14ac:dyDescent="0.25">
      <c r="A54" s="33"/>
      <c r="B54" s="19"/>
      <c r="C54" s="33"/>
      <c r="D54" s="19"/>
      <c r="E54" s="33" t="str">
        <f t="shared" si="4"/>
        <v xml:space="preserve"> </v>
      </c>
      <c r="F54" s="19"/>
      <c r="G54" s="19"/>
      <c r="H54" s="19"/>
      <c r="I54" s="19"/>
      <c r="J54" s="19"/>
      <c r="K54" s="19"/>
      <c r="L54" s="19"/>
      <c r="M54" s="19"/>
      <c r="N54" s="19"/>
      <c r="O54" s="19"/>
      <c r="P54" s="19"/>
      <c r="Q54" s="19"/>
      <c r="R54" s="19"/>
      <c r="S54" s="19"/>
      <c r="T54" s="19"/>
      <c r="U54" s="19"/>
      <c r="V54" s="19"/>
      <c r="W54" s="19"/>
      <c r="X54" s="19"/>
      <c r="Y54" s="19"/>
      <c r="Z54" s="19"/>
    </row>
    <row r="55" spans="1:26" x14ac:dyDescent="0.25">
      <c r="A55" s="33"/>
      <c r="B55" s="19"/>
      <c r="C55" s="33"/>
      <c r="D55" s="19"/>
      <c r="E55" s="33" t="str">
        <f t="shared" si="4"/>
        <v xml:space="preserve"> </v>
      </c>
      <c r="F55" s="19"/>
      <c r="G55" s="19"/>
      <c r="H55" s="19"/>
      <c r="I55" s="19"/>
      <c r="J55" s="19"/>
      <c r="K55" s="19"/>
      <c r="L55" s="19"/>
      <c r="M55" s="19"/>
      <c r="N55" s="19"/>
      <c r="O55" s="19"/>
      <c r="P55" s="19"/>
      <c r="Q55" s="19"/>
      <c r="R55" s="19"/>
      <c r="S55" s="19"/>
      <c r="T55" s="19"/>
      <c r="U55" s="19"/>
      <c r="V55" s="19"/>
      <c r="W55" s="19"/>
      <c r="X55" s="19"/>
      <c r="Y55" s="19"/>
      <c r="Z55" s="19"/>
    </row>
    <row r="56" spans="1:26" x14ac:dyDescent="0.25">
      <c r="A56" s="33"/>
      <c r="B56" s="19"/>
      <c r="C56" s="33"/>
      <c r="D56" s="19"/>
      <c r="E56" s="33" t="str">
        <f t="shared" si="4"/>
        <v xml:space="preserve"> </v>
      </c>
      <c r="F56" s="19"/>
      <c r="G56" s="19"/>
      <c r="H56" s="19"/>
      <c r="I56" s="19"/>
      <c r="J56" s="19"/>
      <c r="K56" s="19"/>
      <c r="L56" s="19"/>
      <c r="M56" s="19"/>
      <c r="N56" s="19"/>
      <c r="O56" s="19"/>
      <c r="P56" s="19"/>
      <c r="Q56" s="19"/>
      <c r="R56" s="19"/>
      <c r="S56" s="19"/>
      <c r="T56" s="19"/>
      <c r="U56" s="19"/>
      <c r="V56" s="19"/>
      <c r="W56" s="19"/>
      <c r="X56" s="19"/>
      <c r="Y56" s="19"/>
      <c r="Z56" s="19"/>
    </row>
    <row r="57" spans="1:26"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25">
      <c r="A58" s="33"/>
      <c r="B58" s="19"/>
      <c r="C58" s="33"/>
      <c r="D58" s="19"/>
      <c r="E58" s="33"/>
      <c r="F58" s="19"/>
      <c r="G58" s="19"/>
      <c r="H58" s="19"/>
      <c r="I58" s="19"/>
      <c r="J58" s="19"/>
      <c r="K58" s="19"/>
      <c r="L58" s="19"/>
      <c r="M58" s="19"/>
      <c r="N58" s="19"/>
      <c r="O58" s="19"/>
      <c r="P58" s="19"/>
      <c r="Q58" s="19"/>
      <c r="R58" s="19"/>
      <c r="S58" s="19"/>
      <c r="T58" s="19"/>
      <c r="U58" s="19"/>
      <c r="V58" s="19"/>
      <c r="W58" s="19"/>
      <c r="X58" s="19"/>
      <c r="Y58" s="19"/>
      <c r="Z58" s="19"/>
    </row>
    <row r="59" spans="1:26" x14ac:dyDescent="0.25">
      <c r="A59" s="33"/>
      <c r="B59" s="19"/>
      <c r="C59" s="33"/>
      <c r="D59" s="19"/>
      <c r="E59" s="33"/>
      <c r="F59" s="19"/>
      <c r="G59" s="19"/>
      <c r="H59" s="19"/>
      <c r="I59" s="19"/>
      <c r="J59" s="19"/>
      <c r="K59" s="19"/>
      <c r="L59" s="19"/>
      <c r="M59" s="19"/>
      <c r="N59" s="19"/>
      <c r="O59" s="19"/>
      <c r="P59" s="19"/>
      <c r="Q59" s="19"/>
      <c r="R59" s="19"/>
      <c r="S59" s="19"/>
      <c r="T59" s="19"/>
      <c r="U59" s="19"/>
      <c r="V59" s="19"/>
      <c r="W59" s="19"/>
      <c r="X59" s="19"/>
      <c r="Y59" s="19"/>
      <c r="Z59" s="19"/>
    </row>
    <row r="60" spans="1:26" x14ac:dyDescent="0.25">
      <c r="A60" s="33"/>
      <c r="B60" s="19"/>
      <c r="C60" s="33"/>
      <c r="D60" s="19"/>
      <c r="E60" s="33"/>
      <c r="F60" s="19"/>
      <c r="G60" s="19"/>
      <c r="H60" s="19"/>
      <c r="I60" s="19"/>
      <c r="J60" s="19"/>
      <c r="K60" s="19"/>
      <c r="L60" s="19"/>
      <c r="M60" s="19"/>
      <c r="N60" s="19"/>
      <c r="O60" s="19"/>
      <c r="P60" s="19"/>
      <c r="Q60" s="19"/>
      <c r="R60" s="19"/>
      <c r="S60" s="19"/>
      <c r="T60" s="19"/>
      <c r="U60" s="19"/>
      <c r="V60" s="19"/>
      <c r="W60" s="19"/>
      <c r="X60" s="19"/>
      <c r="Y60" s="19"/>
      <c r="Z60" s="19"/>
    </row>
    <row r="61" spans="1:26" x14ac:dyDescent="0.25">
      <c r="A61" s="33"/>
      <c r="B61" s="19"/>
      <c r="C61" s="33"/>
      <c r="D61" s="19"/>
      <c r="E61" s="33"/>
      <c r="F61" s="19"/>
      <c r="G61" s="19"/>
      <c r="H61" s="19"/>
      <c r="I61" s="19"/>
      <c r="J61" s="19"/>
      <c r="K61" s="19"/>
      <c r="L61" s="19"/>
      <c r="M61" s="19"/>
      <c r="N61" s="19"/>
      <c r="O61" s="19"/>
      <c r="P61" s="19"/>
      <c r="Q61" s="19"/>
      <c r="R61" s="19"/>
      <c r="S61" s="19"/>
      <c r="T61" s="19"/>
      <c r="U61" s="19"/>
      <c r="V61" s="19"/>
      <c r="W61" s="19"/>
      <c r="X61" s="19"/>
      <c r="Y61" s="19"/>
      <c r="Z61" s="19"/>
    </row>
    <row r="62" spans="1:26" x14ac:dyDescent="0.25">
      <c r="A62" s="33"/>
      <c r="B62" s="19"/>
      <c r="C62" s="33"/>
      <c r="D62" s="19"/>
      <c r="E62" s="33"/>
      <c r="F62" s="19"/>
      <c r="G62" s="19"/>
      <c r="H62" s="19"/>
      <c r="I62" s="19"/>
      <c r="J62" s="19"/>
      <c r="K62" s="19"/>
      <c r="L62" s="19"/>
      <c r="M62" s="19"/>
      <c r="N62" s="19"/>
      <c r="O62" s="19"/>
      <c r="P62" s="19"/>
      <c r="Q62" s="19"/>
      <c r="R62" s="19"/>
      <c r="S62" s="19"/>
      <c r="T62" s="19"/>
      <c r="U62" s="19"/>
      <c r="V62" s="19"/>
      <c r="W62" s="19"/>
      <c r="X62" s="19"/>
      <c r="Y62" s="19"/>
      <c r="Z62" s="19"/>
    </row>
    <row r="63" spans="1:26" x14ac:dyDescent="0.25">
      <c r="A63" s="33"/>
      <c r="B63" s="19"/>
      <c r="C63" s="33"/>
      <c r="D63" s="19"/>
      <c r="E63" s="33"/>
      <c r="F63" s="19"/>
      <c r="G63" s="19"/>
      <c r="H63" s="19"/>
      <c r="I63" s="19"/>
      <c r="J63" s="19"/>
      <c r="K63" s="19"/>
      <c r="L63" s="19"/>
      <c r="M63" s="19"/>
      <c r="N63" s="19"/>
      <c r="O63" s="19"/>
      <c r="P63" s="19"/>
      <c r="Q63" s="19"/>
      <c r="R63" s="19"/>
      <c r="S63" s="19"/>
      <c r="T63" s="19"/>
      <c r="U63" s="19"/>
      <c r="V63" s="19"/>
      <c r="W63" s="19"/>
      <c r="X63" s="19"/>
      <c r="Y63" s="19"/>
      <c r="Z63" s="19"/>
    </row>
    <row r="64" spans="1:26" x14ac:dyDescent="0.25">
      <c r="A64" s="33"/>
      <c r="B64" s="19"/>
      <c r="C64" s="33"/>
      <c r="D64" s="19"/>
      <c r="E64" s="33"/>
      <c r="F64" s="19"/>
      <c r="G64" s="19"/>
      <c r="H64" s="19"/>
      <c r="I64" s="19"/>
      <c r="J64" s="19"/>
      <c r="K64" s="19"/>
      <c r="L64" s="19"/>
      <c r="M64" s="19"/>
      <c r="N64" s="19"/>
      <c r="O64" s="19"/>
      <c r="P64" s="19"/>
      <c r="Q64" s="19"/>
      <c r="R64" s="19"/>
      <c r="S64" s="19"/>
      <c r="T64" s="19"/>
      <c r="U64" s="19"/>
      <c r="V64" s="19"/>
      <c r="W64" s="19"/>
      <c r="X64" s="19"/>
      <c r="Y64" s="19"/>
      <c r="Z64" s="19"/>
    </row>
    <row r="65" spans="1:26" x14ac:dyDescent="0.25">
      <c r="A65" s="33"/>
      <c r="B65" s="19"/>
      <c r="C65" s="33"/>
      <c r="D65" s="19"/>
      <c r="E65" s="33"/>
      <c r="F65" s="19"/>
      <c r="G65" s="19"/>
      <c r="H65" s="19"/>
      <c r="I65" s="19"/>
      <c r="J65" s="19"/>
      <c r="K65" s="19"/>
      <c r="L65" s="19"/>
      <c r="M65" s="19"/>
      <c r="N65" s="19"/>
      <c r="O65" s="19"/>
      <c r="P65" s="19"/>
      <c r="Q65" s="19"/>
      <c r="R65" s="19"/>
      <c r="S65" s="19"/>
      <c r="T65" s="19"/>
      <c r="U65" s="19"/>
      <c r="V65" s="19"/>
      <c r="W65" s="19"/>
      <c r="X65" s="19"/>
      <c r="Y65" s="19"/>
      <c r="Z65" s="19"/>
    </row>
    <row r="66" spans="1:26"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5">
      <c r="B138" s="19"/>
      <c r="C138" s="19"/>
      <c r="D138" s="19"/>
      <c r="E138" s="19"/>
      <c r="F138" s="19"/>
      <c r="G138" s="19"/>
    </row>
  </sheetData>
  <sheetProtection algorithmName="SHA-512" hashValue="/brQg+Ek87bj65vN5d7rgj9Cega9ZjRafC3qIx3Xjy68K/NHidiYQG9r+1LoejfwapSZlTFAK/Bnd1sAbD2puQ==" saltValue="5AIgihHBhKJByoLB+1OxCA==" spinCount="100000" sheet="1" objects="1" scenarios="1"/>
  <pageMargins left="0.24" right="0.38" top="0.53" bottom="0.49" header="0.5" footer="0.5"/>
  <pageSetup orientation="portrait" r:id="rId1"/>
  <headerFooter alignWithMargins="0">
    <oddHeader>&amp;C&amp;F</oddHeader>
    <oddFooter>&amp;L&amp;D&amp;C&amp;A&amp;R&amp;P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02"/>
  <sheetViews>
    <sheetView zoomScale="80" zoomScaleNormal="80" workbookViewId="0">
      <pane xSplit="1" ySplit="1" topLeftCell="B2" activePane="bottomRight" state="frozen"/>
      <selection pane="topRight" activeCell="B1" sqref="B1"/>
      <selection pane="bottomLeft" activeCell="A4" sqref="A4"/>
      <selection pane="bottomRight" activeCell="L13" sqref="L13"/>
    </sheetView>
  </sheetViews>
  <sheetFormatPr defaultColWidth="9.140625" defaultRowHeight="15.75" x14ac:dyDescent="0.25"/>
  <cols>
    <col min="1" max="1" width="59.140625" style="28" customWidth="1"/>
    <col min="2" max="2" width="12.85546875" style="34" customWidth="1"/>
    <col min="3" max="3" width="12.85546875" style="28" customWidth="1"/>
    <col min="4" max="4" width="18.5703125" style="28" customWidth="1"/>
    <col min="5" max="8" width="20.5703125" style="28" customWidth="1"/>
    <col min="9" max="10" width="14.85546875" style="28" hidden="1" customWidth="1"/>
    <col min="11" max="11" width="12" style="28" hidden="1" customWidth="1"/>
    <col min="12" max="26" width="9.140625" style="38"/>
    <col min="27" max="16384" width="9.140625" style="28"/>
  </cols>
  <sheetData>
    <row r="1" spans="1:33" s="18" customFormat="1" ht="99.75" customHeight="1" x14ac:dyDescent="0.35">
      <c r="A1" s="151" t="s">
        <v>487</v>
      </c>
      <c r="B1" s="118" t="s">
        <v>488</v>
      </c>
      <c r="C1" s="118" t="s">
        <v>489</v>
      </c>
      <c r="D1" s="35" t="s">
        <v>515</v>
      </c>
      <c r="E1" s="36" t="s">
        <v>516</v>
      </c>
      <c r="F1" s="36" t="s">
        <v>517</v>
      </c>
      <c r="G1" s="36" t="s">
        <v>518</v>
      </c>
      <c r="H1" s="36" t="s">
        <v>519</v>
      </c>
      <c r="I1" s="17"/>
      <c r="J1" s="17"/>
      <c r="K1" s="17"/>
      <c r="L1" s="37"/>
      <c r="M1" s="37"/>
      <c r="N1" s="37"/>
      <c r="O1" s="37"/>
      <c r="P1" s="37"/>
      <c r="Q1" s="37"/>
      <c r="R1" s="37"/>
      <c r="S1" s="37"/>
      <c r="T1" s="37"/>
      <c r="U1" s="37"/>
      <c r="V1" s="37"/>
      <c r="W1" s="37"/>
      <c r="X1" s="37"/>
      <c r="Y1" s="37"/>
      <c r="Z1" s="37"/>
    </row>
    <row r="2" spans="1:33" s="18" customFormat="1" ht="20.25" customHeight="1" x14ac:dyDescent="0.35">
      <c r="A2" s="354" t="s">
        <v>520</v>
      </c>
      <c r="B2" s="355"/>
      <c r="C2" s="355"/>
      <c r="D2" s="174">
        <f>IF(SUM(D3:D24)&gt;0,SUM(D3:D33),0)</f>
        <v>0</v>
      </c>
      <c r="E2" s="175"/>
      <c r="F2" s="175"/>
      <c r="G2" s="175"/>
      <c r="H2" s="174">
        <f>IF(SUM(D2:G2)&gt;0,SUM(D2:G2),0)</f>
        <v>0</v>
      </c>
      <c r="I2" s="173">
        <f>H2+IF('Open Me First'!B25,'Casework Level I'!C33*'Expenditures Level I'!J2,0)+IF('Open Me First'!B26,'Casework Level I'!C33*'Expenditures Level I'!K2,0)</f>
        <v>0</v>
      </c>
      <c r="J2" s="172">
        <v>2352</v>
      </c>
      <c r="K2" s="172">
        <v>1237</v>
      </c>
      <c r="L2" s="37"/>
      <c r="M2" s="37"/>
      <c r="N2" s="37"/>
      <c r="O2" s="37"/>
      <c r="P2" s="37"/>
      <c r="Q2" s="37"/>
      <c r="R2" s="37"/>
      <c r="S2" s="37"/>
      <c r="T2" s="37"/>
      <c r="U2" s="37"/>
      <c r="V2" s="37"/>
      <c r="W2" s="37"/>
      <c r="X2" s="37"/>
      <c r="Y2" s="37"/>
      <c r="Z2" s="37"/>
    </row>
    <row r="3" spans="1:33" ht="20.25" customHeight="1" x14ac:dyDescent="0.25">
      <c r="A3" s="143" t="str">
        <f>'Casework Level I'!A2</f>
        <v>Blood Alcohol</v>
      </c>
      <c r="B3" s="118">
        <f>'Casework Level I'!B2</f>
        <v>0</v>
      </c>
      <c r="C3" s="348">
        <f>'Casework Level I'!C2</f>
        <v>0</v>
      </c>
      <c r="D3" s="176"/>
      <c r="E3" s="133"/>
      <c r="F3" s="133"/>
      <c r="G3" s="133"/>
      <c r="H3" s="133"/>
      <c r="I3" s="17"/>
      <c r="J3" s="17"/>
      <c r="K3" s="17"/>
      <c r="L3" s="37"/>
      <c r="M3" s="37"/>
      <c r="N3" s="37"/>
      <c r="O3" s="37"/>
      <c r="P3" s="37"/>
      <c r="Q3" s="37"/>
      <c r="R3" s="37"/>
      <c r="S3" s="37"/>
      <c r="T3" s="37"/>
      <c r="U3" s="37"/>
      <c r="V3" s="37"/>
      <c r="W3" s="37"/>
      <c r="X3" s="37"/>
      <c r="Y3" s="37"/>
      <c r="Z3" s="37"/>
      <c r="AA3" s="18"/>
      <c r="AB3" s="18"/>
      <c r="AC3" s="18"/>
      <c r="AD3" s="18"/>
      <c r="AE3" s="18"/>
      <c r="AF3" s="18"/>
      <c r="AG3" s="18"/>
    </row>
    <row r="4" spans="1:33" ht="20.25" customHeight="1" x14ac:dyDescent="0.25">
      <c r="A4" s="144" t="str">
        <f>'Casework Level I'!A3</f>
        <v>Crime Scene Investigation</v>
      </c>
      <c r="B4" s="118">
        <f>'Casework Level I'!B3</f>
        <v>0</v>
      </c>
      <c r="C4" s="348">
        <f>'Casework Level I'!C3</f>
        <v>0</v>
      </c>
      <c r="D4" s="177"/>
      <c r="E4" s="133"/>
      <c r="F4" s="133"/>
      <c r="G4" s="133"/>
      <c r="H4" s="133"/>
      <c r="I4" s="17"/>
      <c r="J4" s="17"/>
      <c r="K4" s="17"/>
      <c r="L4" s="37"/>
      <c r="M4" s="37"/>
      <c r="N4" s="37"/>
      <c r="O4" s="37"/>
      <c r="P4" s="37"/>
      <c r="Q4" s="37"/>
      <c r="R4" s="37"/>
      <c r="S4" s="37"/>
      <c r="T4" s="37"/>
      <c r="U4" s="37"/>
      <c r="V4" s="37"/>
      <c r="W4" s="37"/>
      <c r="X4" s="37"/>
      <c r="Y4" s="37"/>
      <c r="Z4" s="37"/>
      <c r="AA4" s="18"/>
      <c r="AB4" s="18"/>
      <c r="AC4" s="18"/>
      <c r="AD4" s="18"/>
      <c r="AE4" s="18"/>
      <c r="AF4" s="18"/>
      <c r="AG4" s="18"/>
    </row>
    <row r="5" spans="1:33" s="18" customFormat="1" ht="20.25" customHeight="1" x14ac:dyDescent="0.25">
      <c r="A5" s="143" t="str">
        <f>'Casework Level I'!A4</f>
        <v>Digital evidence</v>
      </c>
      <c r="B5" s="118">
        <f>'Casework Level I'!B4</f>
        <v>0</v>
      </c>
      <c r="C5" s="348">
        <f>'Casework Level I'!C4</f>
        <v>0</v>
      </c>
      <c r="D5" s="176"/>
      <c r="E5" s="133"/>
      <c r="F5" s="133"/>
      <c r="G5" s="133"/>
      <c r="H5" s="133"/>
      <c r="I5" s="17"/>
      <c r="J5" s="17"/>
      <c r="K5" s="17"/>
      <c r="L5" s="37"/>
      <c r="M5" s="37"/>
      <c r="N5" s="37"/>
      <c r="O5" s="37"/>
      <c r="P5" s="37"/>
      <c r="Q5" s="37"/>
      <c r="R5" s="37"/>
      <c r="S5" s="37"/>
      <c r="T5" s="37"/>
      <c r="U5" s="37"/>
      <c r="V5" s="37"/>
      <c r="W5" s="37"/>
      <c r="X5" s="37"/>
      <c r="Y5" s="37"/>
      <c r="Z5" s="37"/>
    </row>
    <row r="6" spans="1:33" s="18" customFormat="1" ht="20.25" customHeight="1" x14ac:dyDescent="0.25">
      <c r="A6" s="141" t="str">
        <f>'Casework Level I'!A5</f>
        <v>DNA Casework</v>
      </c>
      <c r="B6" s="118">
        <f>'Casework Level I'!B5</f>
        <v>0</v>
      </c>
      <c r="C6" s="348">
        <f>'Casework Level I'!C5</f>
        <v>0</v>
      </c>
      <c r="D6" s="177"/>
      <c r="E6" s="133"/>
      <c r="F6" s="133"/>
      <c r="G6" s="133"/>
      <c r="H6" s="133"/>
      <c r="I6" s="17"/>
      <c r="J6" s="17"/>
      <c r="K6" s="17"/>
      <c r="L6" s="37"/>
      <c r="M6" s="37"/>
      <c r="N6" s="37"/>
      <c r="O6" s="37"/>
      <c r="P6" s="37"/>
      <c r="Q6" s="37"/>
      <c r="R6" s="37"/>
      <c r="S6" s="37"/>
      <c r="T6" s="37"/>
      <c r="U6" s="37"/>
      <c r="V6" s="37"/>
      <c r="W6" s="37"/>
      <c r="X6" s="37"/>
      <c r="Y6" s="37"/>
      <c r="Z6" s="37"/>
    </row>
    <row r="7" spans="1:33" ht="20.25" customHeight="1" x14ac:dyDescent="0.25">
      <c r="A7" s="143" t="str">
        <f>'Casework Level I'!A6</f>
        <v>DNA Database (including CODIS)</v>
      </c>
      <c r="B7" s="118">
        <f>'Casework Level I'!B6</f>
        <v>0</v>
      </c>
      <c r="C7" s="348">
        <f>'Casework Level I'!C6</f>
        <v>0</v>
      </c>
      <c r="D7" s="176"/>
      <c r="E7" s="133"/>
      <c r="F7" s="133"/>
      <c r="G7" s="133"/>
      <c r="H7" s="133"/>
      <c r="I7" s="17"/>
      <c r="J7" s="17"/>
      <c r="K7" s="17"/>
      <c r="L7" s="37"/>
      <c r="M7" s="37"/>
      <c r="N7" s="37"/>
      <c r="O7" s="37"/>
      <c r="P7" s="37"/>
      <c r="Q7" s="37"/>
      <c r="R7" s="37"/>
      <c r="S7" s="37"/>
      <c r="T7" s="37"/>
      <c r="U7" s="37"/>
      <c r="V7" s="37"/>
      <c r="W7" s="37"/>
      <c r="X7" s="37"/>
      <c r="Y7" s="37"/>
      <c r="Z7" s="37"/>
      <c r="AA7" s="18"/>
      <c r="AB7" s="18"/>
      <c r="AC7" s="18"/>
      <c r="AD7" s="18"/>
      <c r="AE7" s="18"/>
      <c r="AF7" s="18"/>
      <c r="AG7" s="18"/>
    </row>
    <row r="8" spans="1:33" s="18" customFormat="1" ht="20.25" customHeight="1" x14ac:dyDescent="0.25">
      <c r="A8" s="141" t="str">
        <f>'Casework Level I'!A7</f>
        <v>Document Examination (including handwriting)</v>
      </c>
      <c r="B8" s="118">
        <f>'Casework Level I'!B7</f>
        <v>0</v>
      </c>
      <c r="C8" s="348">
        <f>'Casework Level I'!C7</f>
        <v>0</v>
      </c>
      <c r="D8" s="177"/>
      <c r="E8" s="133"/>
      <c r="F8" s="133"/>
      <c r="G8" s="133"/>
      <c r="H8" s="133"/>
      <c r="I8" s="17"/>
      <c r="J8" s="17"/>
      <c r="K8" s="17"/>
      <c r="L8" s="37"/>
      <c r="M8" s="37"/>
      <c r="N8" s="37"/>
      <c r="O8" s="37"/>
      <c r="P8" s="37"/>
      <c r="Q8" s="37"/>
      <c r="R8" s="37"/>
      <c r="S8" s="37"/>
      <c r="T8" s="37"/>
      <c r="U8" s="37"/>
      <c r="V8" s="37"/>
      <c r="W8" s="37"/>
      <c r="X8" s="37"/>
      <c r="Y8" s="37"/>
      <c r="Z8" s="37"/>
    </row>
    <row r="9" spans="1:33" s="18" customFormat="1" ht="20.25" customHeight="1" x14ac:dyDescent="0.25">
      <c r="A9" s="143" t="str">
        <f>'Casework Level I'!A8</f>
        <v>Drugs - Controlled Substances</v>
      </c>
      <c r="B9" s="118">
        <f>'Casework Level I'!B8</f>
        <v>0</v>
      </c>
      <c r="C9" s="348">
        <f>'Casework Level I'!C8</f>
        <v>0</v>
      </c>
      <c r="D9" s="176"/>
      <c r="E9" s="133"/>
      <c r="F9" s="133"/>
      <c r="G9" s="133"/>
      <c r="H9" s="133"/>
      <c r="I9" s="17"/>
      <c r="J9" s="17"/>
      <c r="K9" s="17"/>
      <c r="L9" s="37"/>
      <c r="M9" s="37"/>
      <c r="N9" s="37"/>
      <c r="O9" s="37"/>
      <c r="P9" s="37"/>
      <c r="Q9" s="37"/>
      <c r="R9" s="37"/>
      <c r="S9" s="37"/>
      <c r="T9" s="37"/>
      <c r="U9" s="37"/>
      <c r="V9" s="37"/>
      <c r="W9" s="37"/>
      <c r="X9" s="37"/>
      <c r="Y9" s="37"/>
      <c r="Z9" s="37"/>
    </row>
    <row r="10" spans="1:33" s="18" customFormat="1" ht="20.25" customHeight="1" x14ac:dyDescent="0.25">
      <c r="A10" s="145" t="str">
        <f>'Casework Level I'!A9</f>
        <v>Evidence Screening &amp; Processing</v>
      </c>
      <c r="B10" s="118">
        <f>'Casework Level I'!B9</f>
        <v>0</v>
      </c>
      <c r="C10" s="348">
        <f>'Casework Level I'!C9</f>
        <v>0</v>
      </c>
      <c r="D10" s="177"/>
      <c r="E10" s="133"/>
      <c r="F10" s="133"/>
      <c r="G10" s="133"/>
      <c r="H10" s="133"/>
      <c r="I10" s="17"/>
      <c r="J10" s="17"/>
      <c r="K10" s="17"/>
      <c r="L10" s="37"/>
      <c r="M10" s="37"/>
      <c r="N10" s="37"/>
      <c r="O10" s="37"/>
      <c r="P10" s="37"/>
      <c r="Q10" s="37"/>
      <c r="R10" s="37"/>
      <c r="S10" s="37"/>
      <c r="T10" s="37"/>
      <c r="U10" s="37"/>
      <c r="V10" s="37"/>
      <c r="W10" s="37"/>
      <c r="X10" s="37"/>
      <c r="Y10" s="37"/>
      <c r="Z10" s="37"/>
    </row>
    <row r="11" spans="1:33" s="18" customFormat="1" ht="20.25" customHeight="1" x14ac:dyDescent="0.25">
      <c r="A11" s="143" t="str">
        <f>'Casework Level I'!A10</f>
        <v xml:space="preserve">Explosives </v>
      </c>
      <c r="B11" s="118">
        <f>'Casework Level I'!B10</f>
        <v>0</v>
      </c>
      <c r="C11" s="348">
        <f>'Casework Level I'!C10</f>
        <v>0</v>
      </c>
      <c r="D11" s="176"/>
      <c r="E11" s="133"/>
      <c r="F11" s="133"/>
      <c r="G11" s="133"/>
      <c r="H11" s="133"/>
      <c r="I11" s="17"/>
      <c r="J11" s="17"/>
      <c r="K11" s="17"/>
      <c r="L11" s="37"/>
      <c r="M11" s="37"/>
      <c r="N11" s="37"/>
      <c r="O11" s="37"/>
      <c r="P11" s="37"/>
      <c r="Q11" s="37"/>
      <c r="R11" s="37"/>
      <c r="S11" s="37"/>
      <c r="T11" s="37"/>
      <c r="U11" s="37"/>
      <c r="V11" s="37"/>
      <c r="W11" s="37"/>
      <c r="X11" s="37"/>
      <c r="Y11" s="37"/>
      <c r="Z11" s="37"/>
    </row>
    <row r="12" spans="1:33" ht="20.25" customHeight="1" x14ac:dyDescent="0.25">
      <c r="A12" s="141" t="str">
        <f>'Casework Level I'!A11</f>
        <v>Fingerprints</v>
      </c>
      <c r="B12" s="118">
        <f>'Casework Level I'!B11</f>
        <v>0</v>
      </c>
      <c r="C12" s="348">
        <f>'Casework Level I'!C11</f>
        <v>0</v>
      </c>
      <c r="D12" s="177"/>
      <c r="E12" s="133"/>
      <c r="F12" s="133"/>
      <c r="G12" s="133"/>
      <c r="H12" s="133"/>
      <c r="I12" s="17"/>
      <c r="J12" s="17"/>
      <c r="K12" s="17"/>
      <c r="L12" s="37"/>
      <c r="M12" s="37"/>
      <c r="N12" s="37"/>
      <c r="O12" s="37"/>
      <c r="P12" s="37"/>
      <c r="Q12" s="37"/>
      <c r="R12" s="37"/>
      <c r="S12" s="37"/>
      <c r="T12" s="37"/>
      <c r="U12" s="37"/>
      <c r="V12" s="37"/>
      <c r="W12" s="37"/>
      <c r="X12" s="37"/>
      <c r="Y12" s="37"/>
      <c r="Z12" s="37"/>
      <c r="AA12" s="18"/>
      <c r="AB12" s="18"/>
      <c r="AC12" s="18"/>
      <c r="AD12" s="18"/>
      <c r="AE12" s="18"/>
      <c r="AF12" s="18"/>
      <c r="AG12" s="18"/>
    </row>
    <row r="13" spans="1:33" ht="20.25" customHeight="1" x14ac:dyDescent="0.25">
      <c r="A13" s="143" t="str">
        <f>'Casework Level I'!A12</f>
        <v>Fingerprints Database (including IAFIS)</v>
      </c>
      <c r="B13" s="118">
        <f>'Casework Level I'!B12</f>
        <v>0</v>
      </c>
      <c r="C13" s="348">
        <f>'Casework Level I'!C12</f>
        <v>0</v>
      </c>
      <c r="D13" s="176"/>
      <c r="E13" s="133"/>
      <c r="F13" s="133"/>
      <c r="G13" s="133"/>
      <c r="H13" s="133"/>
      <c r="I13" s="17"/>
      <c r="J13" s="17"/>
      <c r="K13" s="17"/>
      <c r="L13" s="37"/>
      <c r="M13" s="37"/>
      <c r="N13" s="37"/>
      <c r="O13" s="37"/>
      <c r="P13" s="37"/>
      <c r="Q13" s="37"/>
      <c r="R13" s="37"/>
      <c r="S13" s="37"/>
      <c r="T13" s="37"/>
      <c r="U13" s="37"/>
      <c r="V13" s="37"/>
      <c r="W13" s="37"/>
      <c r="X13" s="37"/>
      <c r="Y13" s="37"/>
      <c r="Z13" s="37"/>
      <c r="AA13" s="18"/>
      <c r="AB13" s="18"/>
      <c r="AC13" s="18"/>
      <c r="AD13" s="18"/>
      <c r="AE13" s="18"/>
      <c r="AF13" s="18"/>
      <c r="AG13" s="18"/>
    </row>
    <row r="14" spans="1:33" s="18" customFormat="1" ht="20.25" customHeight="1" x14ac:dyDescent="0.25">
      <c r="A14" s="144" t="str">
        <f>'Casework Level I'!A13</f>
        <v>Fire analysis</v>
      </c>
      <c r="B14" s="118">
        <f>'Casework Level I'!B13</f>
        <v>0</v>
      </c>
      <c r="C14" s="348">
        <f>'Casework Level I'!C13</f>
        <v>0</v>
      </c>
      <c r="D14" s="177"/>
      <c r="E14" s="133"/>
      <c r="F14" s="133"/>
      <c r="G14" s="133"/>
      <c r="H14" s="133"/>
      <c r="I14" s="17"/>
      <c r="J14" s="17"/>
      <c r="K14" s="17"/>
      <c r="L14" s="37"/>
      <c r="M14" s="37"/>
      <c r="N14" s="37"/>
      <c r="O14" s="37"/>
      <c r="P14" s="37"/>
      <c r="Q14" s="37"/>
      <c r="R14" s="37"/>
      <c r="S14" s="37"/>
      <c r="T14" s="37"/>
      <c r="U14" s="37"/>
      <c r="V14" s="37"/>
      <c r="W14" s="37"/>
      <c r="X14" s="37"/>
      <c r="Y14" s="37"/>
      <c r="Z14" s="37"/>
    </row>
    <row r="15" spans="1:33" ht="20.25" customHeight="1" x14ac:dyDescent="0.25">
      <c r="A15" s="143" t="str">
        <f>'Casework Level I'!A14</f>
        <v>Firearms and Ballistics</v>
      </c>
      <c r="B15" s="118">
        <f>'Casework Level I'!B14</f>
        <v>0</v>
      </c>
      <c r="C15" s="348">
        <f>'Casework Level I'!C14</f>
        <v>0</v>
      </c>
      <c r="D15" s="176"/>
      <c r="E15" s="133"/>
      <c r="F15" s="133"/>
      <c r="G15" s="133"/>
      <c r="H15" s="133"/>
      <c r="I15" s="17"/>
      <c r="J15" s="17"/>
      <c r="K15" s="17"/>
      <c r="L15" s="37"/>
      <c r="M15" s="37"/>
      <c r="N15" s="37"/>
      <c r="O15" s="37"/>
      <c r="P15" s="37"/>
      <c r="Q15" s="37"/>
      <c r="R15" s="37"/>
      <c r="S15" s="37"/>
      <c r="T15" s="37"/>
      <c r="U15" s="37"/>
      <c r="V15" s="37"/>
      <c r="W15" s="37"/>
      <c r="X15" s="37"/>
      <c r="Y15" s="37"/>
      <c r="Z15" s="37"/>
      <c r="AA15" s="18"/>
      <c r="AB15" s="18"/>
      <c r="AC15" s="18"/>
      <c r="AD15" s="18"/>
      <c r="AE15" s="18"/>
      <c r="AF15" s="18"/>
      <c r="AG15" s="18"/>
    </row>
    <row r="16" spans="1:33" ht="20.25" customHeight="1" x14ac:dyDescent="0.25">
      <c r="A16" s="141" t="str">
        <f>'Casework Level I'!A15</f>
        <v>Firearms Database (including NIBIN)</v>
      </c>
      <c r="B16" s="118">
        <f>'Casework Level I'!B15</f>
        <v>0</v>
      </c>
      <c r="C16" s="348">
        <f>'Casework Level I'!C15</f>
        <v>0</v>
      </c>
      <c r="D16" s="177"/>
      <c r="E16" s="133"/>
      <c r="F16" s="133"/>
      <c r="G16" s="133"/>
      <c r="H16" s="133"/>
      <c r="I16" s="17"/>
      <c r="J16" s="17"/>
      <c r="K16" s="17"/>
      <c r="L16" s="37"/>
      <c r="M16" s="37"/>
      <c r="N16" s="37"/>
      <c r="O16" s="37"/>
      <c r="P16" s="37"/>
      <c r="Q16" s="37"/>
      <c r="R16" s="37"/>
      <c r="S16" s="37"/>
      <c r="T16" s="37"/>
      <c r="U16" s="37"/>
      <c r="V16" s="37"/>
      <c r="W16" s="37"/>
      <c r="X16" s="37"/>
      <c r="Y16" s="37"/>
      <c r="Z16" s="37"/>
      <c r="AA16" s="18"/>
      <c r="AB16" s="18"/>
      <c r="AC16" s="18"/>
      <c r="AD16" s="18"/>
      <c r="AE16" s="18"/>
      <c r="AF16" s="18"/>
      <c r="AG16" s="18"/>
    </row>
    <row r="17" spans="1:33" s="18" customFormat="1" ht="20.25" customHeight="1" x14ac:dyDescent="0.25">
      <c r="A17" s="143" t="str">
        <f>'Casework Level I'!A16</f>
        <v>Forensic Pathology</v>
      </c>
      <c r="B17" s="118">
        <f>'Casework Level I'!B16</f>
        <v>0</v>
      </c>
      <c r="C17" s="348">
        <f>'Casework Level I'!C16</f>
        <v>0</v>
      </c>
      <c r="D17" s="176"/>
      <c r="E17" s="133"/>
      <c r="F17" s="133"/>
      <c r="G17" s="133"/>
      <c r="H17" s="133"/>
      <c r="I17" s="17"/>
      <c r="J17" s="17"/>
      <c r="K17" s="17"/>
      <c r="L17" s="37"/>
      <c r="M17" s="37"/>
      <c r="N17" s="37"/>
      <c r="O17" s="37"/>
      <c r="P17" s="37"/>
      <c r="Q17" s="37"/>
      <c r="R17" s="37"/>
      <c r="S17" s="37"/>
      <c r="T17" s="37"/>
      <c r="U17" s="37"/>
      <c r="V17" s="37"/>
      <c r="W17" s="37"/>
      <c r="X17" s="37"/>
      <c r="Y17" s="37"/>
      <c r="Z17" s="37"/>
    </row>
    <row r="18" spans="1:33" s="18" customFormat="1" ht="20.25" customHeight="1" x14ac:dyDescent="0.25">
      <c r="A18" s="141" t="str">
        <f>'Casework Level I'!A17</f>
        <v>Gun Shot Residue (GSR)</v>
      </c>
      <c r="B18" s="118">
        <f>'Casework Level I'!B17</f>
        <v>0</v>
      </c>
      <c r="C18" s="348">
        <f>'Casework Level I'!C17</f>
        <v>0</v>
      </c>
      <c r="D18" s="177"/>
      <c r="E18" s="133"/>
      <c r="F18" s="133"/>
      <c r="G18" s="133"/>
      <c r="H18" s="133"/>
      <c r="I18" s="17"/>
      <c r="J18" s="17"/>
      <c r="K18" s="17"/>
      <c r="L18" s="37"/>
      <c r="M18" s="37"/>
      <c r="N18" s="37"/>
      <c r="O18" s="37"/>
      <c r="P18" s="37"/>
      <c r="Q18" s="37"/>
      <c r="R18" s="37"/>
      <c r="S18" s="37"/>
      <c r="T18" s="37"/>
      <c r="U18" s="37"/>
      <c r="V18" s="37"/>
      <c r="W18" s="37"/>
      <c r="X18" s="37"/>
      <c r="Y18" s="37"/>
      <c r="Z18" s="37"/>
    </row>
    <row r="19" spans="1:33" s="18" customFormat="1" ht="20.25" customHeight="1" x14ac:dyDescent="0.25">
      <c r="A19" s="143" t="str">
        <f>'Casework Level I'!A18</f>
        <v>Marks and Impressions</v>
      </c>
      <c r="B19" s="118">
        <f>'Casework Level I'!B18</f>
        <v>0</v>
      </c>
      <c r="C19" s="348">
        <f>'Casework Level I'!C18</f>
        <v>0</v>
      </c>
      <c r="D19" s="176"/>
      <c r="E19" s="133"/>
      <c r="F19" s="133"/>
      <c r="G19" s="133"/>
      <c r="H19" s="133"/>
      <c r="I19" s="17"/>
      <c r="J19" s="17"/>
      <c r="K19" s="17"/>
      <c r="L19" s="37"/>
      <c r="M19" s="37"/>
      <c r="N19" s="37"/>
      <c r="O19" s="37"/>
      <c r="P19" s="37"/>
      <c r="Q19" s="37"/>
      <c r="R19" s="37"/>
      <c r="S19" s="37"/>
      <c r="T19" s="37"/>
      <c r="U19" s="37"/>
      <c r="V19" s="37"/>
      <c r="W19" s="37"/>
      <c r="X19" s="37"/>
      <c r="Y19" s="37"/>
      <c r="Z19" s="37"/>
    </row>
    <row r="20" spans="1:33" ht="20.25" customHeight="1" x14ac:dyDescent="0.25">
      <c r="A20" s="145" t="str">
        <f>'Casework Level I'!A19</f>
        <v>Serology/Biology</v>
      </c>
      <c r="B20" s="118">
        <f>'Casework Level I'!B19</f>
        <v>0</v>
      </c>
      <c r="C20" s="348">
        <f>'Casework Level I'!C19</f>
        <v>0</v>
      </c>
      <c r="D20" s="177"/>
      <c r="E20" s="133"/>
      <c r="F20" s="133"/>
      <c r="G20" s="133"/>
      <c r="H20" s="133"/>
      <c r="I20" s="17"/>
      <c r="J20" s="17"/>
      <c r="K20" s="17"/>
      <c r="L20" s="37"/>
      <c r="M20" s="37"/>
      <c r="N20" s="37"/>
      <c r="O20" s="37"/>
      <c r="P20" s="37"/>
      <c r="Q20" s="37"/>
      <c r="R20" s="37"/>
      <c r="S20" s="37"/>
      <c r="T20" s="37"/>
      <c r="U20" s="37"/>
      <c r="V20" s="37"/>
      <c r="W20" s="37"/>
      <c r="X20" s="37"/>
      <c r="Y20" s="37"/>
      <c r="Z20" s="37"/>
      <c r="AA20" s="18"/>
      <c r="AB20" s="18"/>
      <c r="AC20" s="18"/>
      <c r="AD20" s="18"/>
      <c r="AE20" s="18"/>
      <c r="AF20" s="18"/>
      <c r="AG20" s="18"/>
    </row>
    <row r="21" spans="1:33" s="18" customFormat="1" ht="20.25" customHeight="1" x14ac:dyDescent="0.25">
      <c r="A21" s="143" t="str">
        <f>'Casework Level I'!A20</f>
        <v>Toxicology ante mortem (excluding BAC)</v>
      </c>
      <c r="B21" s="118">
        <f>'Casework Level I'!B20</f>
        <v>0</v>
      </c>
      <c r="C21" s="348">
        <f>'Casework Level I'!C20</f>
        <v>0</v>
      </c>
      <c r="D21" s="176"/>
      <c r="E21" s="133"/>
      <c r="F21" s="133"/>
      <c r="G21" s="133"/>
      <c r="H21" s="133"/>
      <c r="I21" s="17"/>
      <c r="J21" s="17"/>
      <c r="K21" s="17"/>
      <c r="L21" s="37"/>
      <c r="M21" s="37"/>
      <c r="N21" s="37"/>
      <c r="O21" s="37"/>
      <c r="P21" s="37"/>
      <c r="Q21" s="37"/>
      <c r="R21" s="37"/>
      <c r="S21" s="37"/>
      <c r="T21" s="37"/>
      <c r="U21" s="37"/>
      <c r="V21" s="37"/>
      <c r="W21" s="37"/>
      <c r="X21" s="37"/>
      <c r="Y21" s="37"/>
      <c r="Z21" s="37"/>
    </row>
    <row r="22" spans="1:33" s="18" customFormat="1" ht="20.25" customHeight="1" x14ac:dyDescent="0.25">
      <c r="A22" s="141" t="str">
        <f>'Casework Level I'!A21</f>
        <v>Toxicology post mortem (excluding BAC)</v>
      </c>
      <c r="B22" s="118">
        <f>'Casework Level I'!B21</f>
        <v>0</v>
      </c>
      <c r="C22" s="348">
        <f>'Casework Level I'!C21</f>
        <v>0</v>
      </c>
      <c r="D22" s="177"/>
      <c r="E22" s="133"/>
      <c r="F22" s="133"/>
      <c r="G22" s="133"/>
      <c r="H22" s="133"/>
      <c r="I22" s="17"/>
      <c r="J22" s="17"/>
      <c r="K22" s="17"/>
      <c r="L22" s="37"/>
      <c r="M22" s="37"/>
      <c r="N22" s="37"/>
      <c r="O22" s="37"/>
      <c r="P22" s="37"/>
      <c r="Q22" s="37"/>
      <c r="R22" s="37"/>
      <c r="S22" s="37"/>
      <c r="T22" s="37"/>
      <c r="U22" s="37"/>
      <c r="V22" s="37"/>
      <c r="W22" s="37"/>
      <c r="X22" s="37"/>
      <c r="Y22" s="37"/>
      <c r="Z22" s="37"/>
    </row>
    <row r="23" spans="1:33" s="18" customFormat="1" ht="20.25" customHeight="1" x14ac:dyDescent="0.25">
      <c r="A23" s="143" t="str">
        <f>'Casework Level I'!A22</f>
        <v>Trace Evidence (includes Hairs &amp; Fibers, Paint &amp; Glass)</v>
      </c>
      <c r="B23" s="118">
        <f>'Casework Level I'!B22</f>
        <v>0</v>
      </c>
      <c r="C23" s="348">
        <f>'Casework Level I'!C22</f>
        <v>0</v>
      </c>
      <c r="D23" s="176"/>
      <c r="E23" s="133"/>
      <c r="F23" s="133"/>
      <c r="G23" s="133"/>
      <c r="H23" s="133"/>
      <c r="I23" s="17"/>
      <c r="J23" s="17"/>
      <c r="K23" s="17"/>
      <c r="L23" s="37"/>
      <c r="M23" s="37"/>
      <c r="N23" s="37"/>
      <c r="O23" s="37"/>
      <c r="P23" s="37"/>
      <c r="Q23" s="37"/>
      <c r="R23" s="37"/>
      <c r="S23" s="37"/>
      <c r="T23" s="37"/>
      <c r="U23" s="37"/>
      <c r="V23" s="37"/>
      <c r="W23" s="37"/>
      <c r="X23" s="37"/>
      <c r="Y23" s="37"/>
      <c r="Z23" s="37"/>
    </row>
    <row r="24" spans="1:33" ht="20.25" customHeight="1" x14ac:dyDescent="0.25">
      <c r="A24" s="145" t="str">
        <f>'Casework Level I'!A23</f>
        <v>Administration and Support</v>
      </c>
      <c r="B24" s="118">
        <f>'Casework Level I'!B23</f>
        <v>0</v>
      </c>
      <c r="C24" s="348">
        <f>'Casework Level I'!C23</f>
        <v>0</v>
      </c>
      <c r="D24" s="177"/>
      <c r="E24" s="133"/>
      <c r="F24" s="133"/>
      <c r="G24" s="133"/>
      <c r="H24" s="133"/>
      <c r="I24" s="27"/>
      <c r="J24" s="27"/>
      <c r="K24" s="27"/>
    </row>
    <row r="25" spans="1:33" ht="20.25" customHeight="1" x14ac:dyDescent="0.25">
      <c r="A25" s="99" t="s">
        <v>749</v>
      </c>
      <c r="B25" s="352"/>
      <c r="C25" s="353"/>
      <c r="D25" s="119"/>
      <c r="E25" s="133"/>
      <c r="F25" s="133"/>
      <c r="G25" s="133"/>
      <c r="H25" s="133"/>
      <c r="I25" s="27"/>
      <c r="J25" s="27"/>
      <c r="K25" s="27"/>
    </row>
    <row r="26" spans="1:33" ht="20.25" customHeight="1" x14ac:dyDescent="0.25">
      <c r="A26" s="146" t="str">
        <f>IF('Casework Level I'!A25&gt;0,'Casework Level I'!A25, " ")</f>
        <v xml:space="preserve"> </v>
      </c>
      <c r="B26" s="118">
        <f>'Casework Level I'!B25</f>
        <v>0</v>
      </c>
      <c r="C26" s="348">
        <f>'Casework Level I'!C25</f>
        <v>0</v>
      </c>
      <c r="D26" s="177"/>
      <c r="E26" s="133"/>
      <c r="F26" s="133"/>
      <c r="G26" s="133"/>
      <c r="H26" s="133"/>
      <c r="I26" s="27"/>
      <c r="J26" s="27"/>
      <c r="K26" s="27"/>
    </row>
    <row r="27" spans="1:33" ht="19.5" customHeight="1" x14ac:dyDescent="0.25">
      <c r="A27" s="147" t="str">
        <f>IF('Casework Level I'!A26&gt;0,'Casework Level I'!A26, " ")</f>
        <v xml:space="preserve"> </v>
      </c>
      <c r="B27" s="118">
        <f>'Casework Level I'!B26</f>
        <v>0</v>
      </c>
      <c r="C27" s="348">
        <f>'Casework Level I'!C26</f>
        <v>0</v>
      </c>
      <c r="D27" s="176"/>
      <c r="E27" s="133"/>
      <c r="F27" s="133"/>
      <c r="G27" s="133"/>
      <c r="H27" s="133"/>
      <c r="I27" s="27"/>
      <c r="J27" s="27"/>
      <c r="K27" s="27"/>
    </row>
    <row r="28" spans="1:33" ht="19.5" customHeight="1" x14ac:dyDescent="0.25">
      <c r="A28" s="146" t="str">
        <f>IF('Casework Level I'!A27&gt;0,'Casework Level I'!A27, " ")</f>
        <v xml:space="preserve"> </v>
      </c>
      <c r="B28" s="118">
        <f>'Casework Level I'!B27</f>
        <v>0</v>
      </c>
      <c r="C28" s="348">
        <f>'Casework Level I'!C27</f>
        <v>0</v>
      </c>
      <c r="D28" s="177"/>
      <c r="E28" s="133"/>
      <c r="F28" s="133"/>
      <c r="G28" s="133"/>
      <c r="H28" s="133"/>
      <c r="I28" s="27"/>
      <c r="J28" s="27"/>
      <c r="K28" s="27"/>
    </row>
    <row r="29" spans="1:33" ht="19.5" customHeight="1" x14ac:dyDescent="0.25">
      <c r="A29" s="147" t="str">
        <f>IF('Casework Level I'!A28&gt;0,'Casework Level I'!A28, " ")</f>
        <v xml:space="preserve"> </v>
      </c>
      <c r="B29" s="118">
        <f>'Casework Level I'!B28</f>
        <v>0</v>
      </c>
      <c r="C29" s="348">
        <f>'Casework Level I'!C28</f>
        <v>0</v>
      </c>
      <c r="D29" s="176"/>
      <c r="E29" s="133"/>
      <c r="F29" s="133"/>
      <c r="G29" s="133"/>
      <c r="H29" s="133"/>
      <c r="I29" s="27"/>
      <c r="J29" s="27"/>
      <c r="K29" s="27"/>
    </row>
    <row r="30" spans="1:33" s="18" customFormat="1" ht="19.5" customHeight="1" x14ac:dyDescent="0.25">
      <c r="A30" s="146" t="str">
        <f>IF('Casework Level I'!A29&gt;0,'Casework Level I'!A29, " ")</f>
        <v xml:space="preserve"> </v>
      </c>
      <c r="B30" s="118">
        <f>'Casework Level I'!B29</f>
        <v>0</v>
      </c>
      <c r="C30" s="348">
        <f>'Casework Level I'!C29</f>
        <v>0</v>
      </c>
      <c r="D30" s="177"/>
      <c r="E30" s="134"/>
      <c r="F30" s="134"/>
      <c r="G30" s="134"/>
      <c r="H30" s="134"/>
      <c r="I30" s="17"/>
      <c r="J30" s="17"/>
      <c r="K30" s="17"/>
      <c r="L30" s="37"/>
      <c r="M30" s="37"/>
      <c r="N30" s="37"/>
      <c r="O30" s="37"/>
      <c r="P30" s="37"/>
      <c r="Q30" s="37"/>
      <c r="R30" s="37"/>
      <c r="S30" s="37"/>
      <c r="T30" s="37"/>
      <c r="U30" s="37"/>
      <c r="V30" s="37"/>
      <c r="W30" s="37"/>
      <c r="X30" s="37"/>
      <c r="Y30" s="37"/>
      <c r="Z30" s="37"/>
    </row>
    <row r="31" spans="1:33" s="18" customFormat="1" ht="19.5" customHeight="1" x14ac:dyDescent="0.25">
      <c r="A31" s="147" t="str">
        <f>IF('Casework Level I'!A30&gt;0,'Casework Level I'!A30, " ")</f>
        <v xml:space="preserve"> </v>
      </c>
      <c r="B31" s="118">
        <f>'Casework Level I'!B30</f>
        <v>0</v>
      </c>
      <c r="C31" s="348">
        <f>'Casework Level I'!C30</f>
        <v>0</v>
      </c>
      <c r="D31" s="176"/>
      <c r="E31" s="134"/>
      <c r="F31" s="134"/>
      <c r="G31" s="134"/>
      <c r="H31" s="134"/>
      <c r="I31" s="17"/>
      <c r="J31" s="17"/>
      <c r="K31" s="17"/>
      <c r="L31" s="37"/>
      <c r="M31" s="37"/>
      <c r="N31" s="37"/>
      <c r="O31" s="37"/>
      <c r="P31" s="37"/>
      <c r="Q31" s="37"/>
      <c r="R31" s="37"/>
      <c r="S31" s="37"/>
      <c r="T31" s="37"/>
      <c r="U31" s="37"/>
      <c r="V31" s="37"/>
      <c r="W31" s="37"/>
      <c r="X31" s="37"/>
      <c r="Y31" s="37"/>
      <c r="Z31" s="37"/>
    </row>
    <row r="32" spans="1:33" ht="19.5" customHeight="1" x14ac:dyDescent="0.25">
      <c r="A32" s="146" t="str">
        <f>IF('Casework Level I'!A31&gt;0,'Casework Level I'!A31, " ")</f>
        <v xml:space="preserve"> </v>
      </c>
      <c r="B32" s="118">
        <f>'Casework Level I'!B31</f>
        <v>0</v>
      </c>
      <c r="C32" s="348">
        <f>'Casework Level I'!C31</f>
        <v>0</v>
      </c>
      <c r="D32" s="177"/>
      <c r="E32" s="134"/>
      <c r="F32" s="134"/>
      <c r="G32" s="134"/>
      <c r="H32" s="134"/>
      <c r="I32" s="27"/>
      <c r="J32" s="27"/>
      <c r="K32" s="27"/>
    </row>
    <row r="33" spans="1:11" ht="19.5" customHeight="1" thickBot="1" x14ac:dyDescent="0.3">
      <c r="A33" s="349" t="str">
        <f>IF('Casework Level I'!A32&gt;0,'Casework Level I'!A32, " ")</f>
        <v xml:space="preserve"> </v>
      </c>
      <c r="B33" s="350">
        <f>'Casework Level I'!B32</f>
        <v>0</v>
      </c>
      <c r="C33" s="351">
        <f>'Casework Level I'!C32</f>
        <v>0</v>
      </c>
      <c r="D33" s="176"/>
      <c r="E33" s="134"/>
      <c r="F33" s="134"/>
      <c r="G33" s="134"/>
      <c r="H33" s="134"/>
      <c r="I33" s="27"/>
      <c r="J33" s="27"/>
      <c r="K33" s="27"/>
    </row>
    <row r="34" spans="1:11" ht="18.75" hidden="1" customHeight="1" x14ac:dyDescent="0.25">
      <c r="A34" s="147" t="s">
        <v>514</v>
      </c>
      <c r="B34" s="345"/>
      <c r="C34" s="343"/>
      <c r="D34" s="40">
        <f t="shared" ref="D34:G34" si="0">SUM(D3:D33)</f>
        <v>0</v>
      </c>
      <c r="E34" s="40">
        <f t="shared" si="0"/>
        <v>0</v>
      </c>
      <c r="F34" s="40">
        <f t="shared" si="0"/>
        <v>0</v>
      </c>
      <c r="G34" s="40">
        <f t="shared" si="0"/>
        <v>0</v>
      </c>
      <c r="H34" s="113"/>
    </row>
    <row r="35" spans="1:11" ht="18.75" hidden="1" customHeight="1" x14ac:dyDescent="0.25">
      <c r="A35" s="146"/>
      <c r="B35" s="346"/>
      <c r="C35" s="344"/>
      <c r="D35" s="41" t="e">
        <f>D34/#REF!</f>
        <v>#REF!</v>
      </c>
      <c r="E35" s="41" t="e">
        <f>E34/#REF!</f>
        <v>#REF!</v>
      </c>
      <c r="F35" s="41" t="e">
        <f>F34/#REF!</f>
        <v>#REF!</v>
      </c>
      <c r="G35" s="41" t="e">
        <f>G34/#REF!</f>
        <v>#REF!</v>
      </c>
      <c r="H35" s="41"/>
    </row>
    <row r="36" spans="1:11" s="38" customFormat="1" ht="18.75" customHeight="1" x14ac:dyDescent="0.25">
      <c r="B36" s="347"/>
    </row>
    <row r="37" spans="1:11" s="38" customFormat="1" x14ac:dyDescent="0.25">
      <c r="B37" s="347"/>
    </row>
    <row r="38" spans="1:11" s="38" customFormat="1" x14ac:dyDescent="0.25">
      <c r="B38" s="347"/>
    </row>
    <row r="39" spans="1:11" s="38" customFormat="1" x14ac:dyDescent="0.25">
      <c r="B39" s="347"/>
    </row>
    <row r="40" spans="1:11" s="38" customFormat="1" x14ac:dyDescent="0.25">
      <c r="B40" s="347"/>
    </row>
    <row r="41" spans="1:11" s="38" customFormat="1" x14ac:dyDescent="0.25">
      <c r="B41" s="347"/>
    </row>
    <row r="42" spans="1:11" s="38" customFormat="1" x14ac:dyDescent="0.25">
      <c r="B42" s="347"/>
    </row>
    <row r="43" spans="1:11" s="38" customFormat="1" x14ac:dyDescent="0.25">
      <c r="B43" s="347"/>
    </row>
    <row r="44" spans="1:11" s="38" customFormat="1" x14ac:dyDescent="0.25">
      <c r="B44" s="347"/>
    </row>
    <row r="45" spans="1:11" s="38" customFormat="1" x14ac:dyDescent="0.25">
      <c r="B45" s="347"/>
    </row>
    <row r="46" spans="1:11" s="38" customFormat="1" x14ac:dyDescent="0.25">
      <c r="B46" s="347"/>
    </row>
    <row r="47" spans="1:11" s="38" customFormat="1" x14ac:dyDescent="0.25">
      <c r="B47" s="347"/>
    </row>
    <row r="48" spans="1:11" s="38" customFormat="1" x14ac:dyDescent="0.25">
      <c r="B48" s="347"/>
    </row>
    <row r="49" spans="2:2" s="38" customFormat="1" x14ac:dyDescent="0.25">
      <c r="B49" s="347"/>
    </row>
    <row r="50" spans="2:2" s="38" customFormat="1" x14ac:dyDescent="0.25">
      <c r="B50" s="347"/>
    </row>
    <row r="51" spans="2:2" s="38" customFormat="1" x14ac:dyDescent="0.25">
      <c r="B51" s="347"/>
    </row>
    <row r="52" spans="2:2" s="38" customFormat="1" x14ac:dyDescent="0.25">
      <c r="B52" s="347"/>
    </row>
    <row r="53" spans="2:2" s="38" customFormat="1" x14ac:dyDescent="0.25">
      <c r="B53" s="347"/>
    </row>
    <row r="54" spans="2:2" s="38" customFormat="1" x14ac:dyDescent="0.25">
      <c r="B54" s="347"/>
    </row>
    <row r="55" spans="2:2" s="38" customFormat="1" x14ac:dyDescent="0.25">
      <c r="B55" s="347"/>
    </row>
    <row r="56" spans="2:2" s="38" customFormat="1" x14ac:dyDescent="0.25">
      <c r="B56" s="347"/>
    </row>
    <row r="57" spans="2:2" s="38" customFormat="1" x14ac:dyDescent="0.25">
      <c r="B57" s="347"/>
    </row>
    <row r="58" spans="2:2" s="38" customFormat="1" x14ac:dyDescent="0.25">
      <c r="B58" s="347"/>
    </row>
    <row r="59" spans="2:2" s="38" customFormat="1" x14ac:dyDescent="0.25">
      <c r="B59" s="347"/>
    </row>
    <row r="60" spans="2:2" s="38" customFormat="1" x14ac:dyDescent="0.25">
      <c r="B60" s="347"/>
    </row>
    <row r="61" spans="2:2" s="38" customFormat="1" x14ac:dyDescent="0.25">
      <c r="B61" s="347"/>
    </row>
    <row r="62" spans="2:2" s="38" customFormat="1" x14ac:dyDescent="0.25">
      <c r="B62" s="347"/>
    </row>
    <row r="63" spans="2:2" s="38" customFormat="1" x14ac:dyDescent="0.25">
      <c r="B63" s="347"/>
    </row>
    <row r="64" spans="2:2" s="38" customFormat="1" x14ac:dyDescent="0.25">
      <c r="B64" s="347"/>
    </row>
    <row r="65" spans="2:2" s="38" customFormat="1" x14ac:dyDescent="0.25">
      <c r="B65" s="347"/>
    </row>
    <row r="66" spans="2:2" s="38" customFormat="1" x14ac:dyDescent="0.25">
      <c r="B66" s="347"/>
    </row>
    <row r="67" spans="2:2" s="38" customFormat="1" x14ac:dyDescent="0.25">
      <c r="B67" s="347"/>
    </row>
    <row r="68" spans="2:2" s="38" customFormat="1" x14ac:dyDescent="0.25">
      <c r="B68" s="347"/>
    </row>
    <row r="69" spans="2:2" s="38" customFormat="1" x14ac:dyDescent="0.25">
      <c r="B69" s="347"/>
    </row>
    <row r="70" spans="2:2" s="38" customFormat="1" x14ac:dyDescent="0.25">
      <c r="B70" s="347"/>
    </row>
    <row r="71" spans="2:2" s="38" customFormat="1" x14ac:dyDescent="0.25">
      <c r="B71" s="347"/>
    </row>
    <row r="72" spans="2:2" s="38" customFormat="1" x14ac:dyDescent="0.25">
      <c r="B72" s="347"/>
    </row>
    <row r="73" spans="2:2" s="38" customFormat="1" x14ac:dyDescent="0.25">
      <c r="B73" s="347"/>
    </row>
    <row r="74" spans="2:2" s="38" customFormat="1" x14ac:dyDescent="0.25">
      <c r="B74" s="347"/>
    </row>
    <row r="75" spans="2:2" s="38" customFormat="1" x14ac:dyDescent="0.25">
      <c r="B75" s="347"/>
    </row>
    <row r="76" spans="2:2" s="38" customFormat="1" x14ac:dyDescent="0.25">
      <c r="B76" s="347"/>
    </row>
    <row r="77" spans="2:2" s="38" customFormat="1" x14ac:dyDescent="0.25">
      <c r="B77" s="347"/>
    </row>
    <row r="78" spans="2:2" s="38" customFormat="1" x14ac:dyDescent="0.25">
      <c r="B78" s="347"/>
    </row>
    <row r="79" spans="2:2" s="38" customFormat="1" x14ac:dyDescent="0.25">
      <c r="B79" s="347"/>
    </row>
    <row r="80" spans="2:2" s="38" customFormat="1" x14ac:dyDescent="0.25">
      <c r="B80" s="347"/>
    </row>
    <row r="81" spans="2:2" s="38" customFormat="1" x14ac:dyDescent="0.25">
      <c r="B81" s="347"/>
    </row>
    <row r="82" spans="2:2" s="38" customFormat="1" x14ac:dyDescent="0.25">
      <c r="B82" s="347"/>
    </row>
    <row r="83" spans="2:2" s="38" customFormat="1" x14ac:dyDescent="0.25">
      <c r="B83" s="347"/>
    </row>
    <row r="84" spans="2:2" s="38" customFormat="1" x14ac:dyDescent="0.25">
      <c r="B84" s="347"/>
    </row>
    <row r="85" spans="2:2" s="38" customFormat="1" x14ac:dyDescent="0.25">
      <c r="B85" s="347"/>
    </row>
    <row r="86" spans="2:2" s="38" customFormat="1" x14ac:dyDescent="0.25">
      <c r="B86" s="347"/>
    </row>
    <row r="87" spans="2:2" s="38" customFormat="1" x14ac:dyDescent="0.25">
      <c r="B87" s="347"/>
    </row>
    <row r="88" spans="2:2" s="38" customFormat="1" x14ac:dyDescent="0.25">
      <c r="B88" s="347"/>
    </row>
    <row r="89" spans="2:2" s="38" customFormat="1" x14ac:dyDescent="0.25">
      <c r="B89" s="347"/>
    </row>
    <row r="90" spans="2:2" s="38" customFormat="1" x14ac:dyDescent="0.25">
      <c r="B90" s="347"/>
    </row>
    <row r="91" spans="2:2" s="38" customFormat="1" x14ac:dyDescent="0.25">
      <c r="B91" s="347"/>
    </row>
    <row r="92" spans="2:2" s="38" customFormat="1" x14ac:dyDescent="0.25">
      <c r="B92" s="347"/>
    </row>
    <row r="93" spans="2:2" s="38" customFormat="1" x14ac:dyDescent="0.25">
      <c r="B93" s="347"/>
    </row>
    <row r="94" spans="2:2" s="38" customFormat="1" x14ac:dyDescent="0.25">
      <c r="B94" s="347"/>
    </row>
    <row r="95" spans="2:2" s="38" customFormat="1" x14ac:dyDescent="0.25">
      <c r="B95" s="347"/>
    </row>
    <row r="96" spans="2:2" s="38" customFormat="1" x14ac:dyDescent="0.25">
      <c r="B96" s="347"/>
    </row>
    <row r="97" spans="2:2" s="38" customFormat="1" x14ac:dyDescent="0.25">
      <c r="B97" s="347"/>
    </row>
    <row r="98" spans="2:2" s="38" customFormat="1" x14ac:dyDescent="0.25">
      <c r="B98" s="347"/>
    </row>
    <row r="99" spans="2:2" s="38" customFormat="1" x14ac:dyDescent="0.25">
      <c r="B99" s="347"/>
    </row>
    <row r="100" spans="2:2" s="38" customFormat="1" x14ac:dyDescent="0.25">
      <c r="B100" s="347"/>
    </row>
    <row r="101" spans="2:2" s="38" customFormat="1" x14ac:dyDescent="0.25">
      <c r="B101" s="347"/>
    </row>
    <row r="102" spans="2:2" s="38" customFormat="1" x14ac:dyDescent="0.25">
      <c r="B102" s="347"/>
    </row>
  </sheetData>
  <sheetProtection algorithmName="SHA-512" hashValue="5SbluaFKxc/FiWff2ot1V+1pMVxkE+zt/VkERsl3I97PrG6lQQ1MHFO3zTZ1yyQc1tZHqJQGnHIBB3CNcmu7Mw==" saltValue="qMRzvJ6DopaEPx6raMQ/dA==" spinCount="100000" sheet="1" objects="1" scenarios="1"/>
  <sortState xmlns:xlrd2="http://schemas.microsoft.com/office/spreadsheetml/2017/richdata2" ref="A2:G34">
    <sortCondition ref="A2:A34"/>
  </sortState>
  <mergeCells count="1">
    <mergeCell ref="A2:C2"/>
  </mergeCells>
  <pageMargins left="0.75" right="0.75" top="1" bottom="0.5" header="0.5" footer="0.5"/>
  <pageSetup scale="67" fitToHeight="0" orientation="landscape" r:id="rId1"/>
  <headerFooter alignWithMargins="0">
    <oddFooter>&amp;L&amp;D&amp;C&amp;A&amp;R&amp;P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101"/>
  <sheetViews>
    <sheetView zoomScale="80" zoomScaleNormal="80" workbookViewId="0">
      <pane xSplit="1" ySplit="1" topLeftCell="B2" activePane="bottomRight" state="frozen"/>
      <selection pane="topRight" activeCell="B1" sqref="B1"/>
      <selection pane="bottomLeft" activeCell="A4" sqref="A4"/>
      <selection pane="bottomRight" activeCell="B2" sqref="B2"/>
    </sheetView>
  </sheetViews>
  <sheetFormatPr defaultColWidth="9.140625" defaultRowHeight="15.75" x14ac:dyDescent="0.25"/>
  <cols>
    <col min="1" max="1" width="74.5703125" style="20" customWidth="1"/>
    <col min="2" max="2" width="9.42578125" style="20" customWidth="1"/>
    <col min="3" max="3" width="13.140625" style="20" customWidth="1"/>
    <col min="4" max="4" width="13" style="20" customWidth="1"/>
    <col min="5" max="7" width="14.5703125" style="20" customWidth="1"/>
    <col min="8" max="8" width="11.42578125" style="20" customWidth="1"/>
    <col min="9" max="12" width="15" style="20" customWidth="1"/>
    <col min="13" max="13" width="14" style="20" customWidth="1"/>
    <col min="14" max="17" width="14.5703125" style="20" customWidth="1"/>
    <col min="18" max="18" width="14" style="20" hidden="1" customWidth="1"/>
    <col min="19" max="20" width="12" style="20" hidden="1" customWidth="1"/>
    <col min="21" max="16384" width="9.140625" style="20"/>
  </cols>
  <sheetData>
    <row r="1" spans="1:51" s="24" customFormat="1" ht="96" x14ac:dyDescent="0.35">
      <c r="A1" s="151" t="s">
        <v>487</v>
      </c>
      <c r="B1" s="42" t="s">
        <v>521</v>
      </c>
      <c r="C1" s="23" t="s">
        <v>522</v>
      </c>
      <c r="D1" s="23" t="s">
        <v>523</v>
      </c>
      <c r="E1" s="23" t="s">
        <v>524</v>
      </c>
      <c r="F1" s="23" t="s">
        <v>525</v>
      </c>
      <c r="G1" s="23" t="s">
        <v>526</v>
      </c>
      <c r="H1" s="23" t="s">
        <v>527</v>
      </c>
      <c r="I1" s="23" t="s">
        <v>528</v>
      </c>
      <c r="J1" s="23" t="s">
        <v>529</v>
      </c>
      <c r="K1" s="23" t="s">
        <v>530</v>
      </c>
      <c r="L1" s="23" t="s">
        <v>531</v>
      </c>
      <c r="M1" s="23" t="s">
        <v>532</v>
      </c>
      <c r="N1" s="23" t="s">
        <v>533</v>
      </c>
      <c r="O1" s="23" t="s">
        <v>534</v>
      </c>
      <c r="P1" s="23" t="s">
        <v>535</v>
      </c>
      <c r="Q1" s="23" t="s">
        <v>536</v>
      </c>
      <c r="R1" s="23" t="s">
        <v>537</v>
      </c>
      <c r="S1" s="24" t="s">
        <v>538</v>
      </c>
      <c r="T1" s="24" t="s">
        <v>490</v>
      </c>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row>
    <row r="2" spans="1:51" s="28" customFormat="1" ht="18.75" customHeight="1" x14ac:dyDescent="0.25">
      <c r="A2" s="143" t="str">
        <f>'Casework Level I'!A2</f>
        <v>Blood Alcohol</v>
      </c>
      <c r="B2" s="118">
        <f>IF('Casework Level I'!B2&gt;0,'Casework Level I'!B2,0)</f>
        <v>0</v>
      </c>
      <c r="C2" s="105"/>
      <c r="D2" s="105"/>
      <c r="E2" s="105"/>
      <c r="F2" s="105"/>
      <c r="G2" s="105"/>
      <c r="H2" s="105"/>
      <c r="I2" s="105"/>
      <c r="J2" s="105"/>
      <c r="K2" s="105"/>
      <c r="L2" s="105"/>
      <c r="M2" s="284"/>
      <c r="N2" s="179"/>
      <c r="O2" s="179"/>
      <c r="P2" s="179"/>
      <c r="Q2" s="179"/>
      <c r="R2" s="43">
        <f>S2-M2</f>
        <v>0</v>
      </c>
      <c r="S2" s="43">
        <f>IF('Casework Level I'!C2&gt;0,'Casework Level I'!C2,0)</f>
        <v>0</v>
      </c>
      <c r="T2" s="43">
        <f>IF(S$34&gt;0,IF(S2&gt;0,S2+(S2/(S$34-S$23))*S$23,0),S2)</f>
        <v>0</v>
      </c>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s="18" customFormat="1" ht="18.75" customHeight="1" x14ac:dyDescent="0.25">
      <c r="A3" s="144" t="str">
        <f>'Casework Level I'!A3</f>
        <v>Crime Scene Investigation</v>
      </c>
      <c r="B3" s="118">
        <f>IF('Casework Level I'!B3&gt;0,'Casework Level I'!B3,0)</f>
        <v>0</v>
      </c>
      <c r="C3" s="106"/>
      <c r="D3" s="106"/>
      <c r="E3" s="106"/>
      <c r="F3" s="106"/>
      <c r="G3" s="106"/>
      <c r="H3" s="106"/>
      <c r="I3" s="106"/>
      <c r="J3" s="106"/>
      <c r="K3" s="106"/>
      <c r="L3" s="106"/>
      <c r="M3" s="285"/>
      <c r="N3" s="180"/>
      <c r="O3" s="180"/>
      <c r="P3" s="180"/>
      <c r="Q3" s="180"/>
      <c r="R3" s="43">
        <f>S3-M3</f>
        <v>0</v>
      </c>
      <c r="S3" s="43">
        <f>IF('Casework Level I'!C3&gt;0,'Casework Level I'!C3,0)</f>
        <v>0</v>
      </c>
      <c r="T3" s="43">
        <f t="shared" ref="T3:T22" si="0">IF(S$34&gt;0,IF(S3&gt;0,S3+(S3/(S$34-S$23))*S$23,0),S3)</f>
        <v>0</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row>
    <row r="4" spans="1:51" s="28" customFormat="1" ht="18.75" customHeight="1" x14ac:dyDescent="0.25">
      <c r="A4" s="143" t="str">
        <f>'Casework Level I'!A4</f>
        <v>Digital evidence</v>
      </c>
      <c r="B4" s="118">
        <f>IF('Casework Level I'!B4&gt;0,'Casework Level I'!B4,0)</f>
        <v>0</v>
      </c>
      <c r="C4" s="105"/>
      <c r="D4" s="105"/>
      <c r="E4" s="105"/>
      <c r="F4" s="105"/>
      <c r="G4" s="105"/>
      <c r="H4" s="105"/>
      <c r="I4" s="105"/>
      <c r="J4" s="105"/>
      <c r="K4" s="105"/>
      <c r="L4" s="105"/>
      <c r="M4" s="284"/>
      <c r="N4" s="178"/>
      <c r="O4" s="180"/>
      <c r="P4" s="180"/>
      <c r="Q4" s="180"/>
      <c r="R4" s="43">
        <f t="shared" ref="R4:R23" si="1">S4-M4</f>
        <v>0</v>
      </c>
      <c r="S4" s="43">
        <f>IF('Casework Level I'!C4&gt;0,'Casework Level I'!C4,0)</f>
        <v>0</v>
      </c>
      <c r="T4" s="43">
        <f t="shared" si="0"/>
        <v>0</v>
      </c>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s="18" customFormat="1" ht="18.75" customHeight="1" x14ac:dyDescent="0.25">
      <c r="A5" s="141" t="str">
        <f>'Casework Level I'!A5</f>
        <v>DNA Casework</v>
      </c>
      <c r="B5" s="118">
        <f>IF('Casework Level I'!B5&gt;0,'Casework Level I'!B5,0)</f>
        <v>0</v>
      </c>
      <c r="C5" s="194"/>
      <c r="D5" s="194"/>
      <c r="E5" s="194"/>
      <c r="F5" s="194"/>
      <c r="G5" s="194"/>
      <c r="H5" s="194"/>
      <c r="I5" s="194"/>
      <c r="J5" s="194"/>
      <c r="K5" s="194"/>
      <c r="L5" s="194"/>
      <c r="M5" s="286"/>
      <c r="N5" s="180"/>
      <c r="O5" s="178"/>
      <c r="P5" s="180"/>
      <c r="Q5" s="180"/>
      <c r="R5" s="43">
        <f t="shared" si="1"/>
        <v>0</v>
      </c>
      <c r="S5" s="43">
        <f>IF('Casework Level I'!C5&gt;0,'Casework Level I'!C5,0)</f>
        <v>0</v>
      </c>
      <c r="T5" s="43">
        <f t="shared" si="0"/>
        <v>0</v>
      </c>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18" customFormat="1" ht="18.75" customHeight="1" x14ac:dyDescent="0.25">
      <c r="A6" s="143" t="str">
        <f>'Casework Level I'!A6</f>
        <v>DNA Database (including CODIS)</v>
      </c>
      <c r="B6" s="118">
        <f>IF('Casework Level I'!B6&gt;0,'Casework Level I'!B6,0)</f>
        <v>0</v>
      </c>
      <c r="C6" s="195"/>
      <c r="D6" s="195"/>
      <c r="E6" s="195"/>
      <c r="F6" s="195"/>
      <c r="G6" s="195"/>
      <c r="H6" s="195"/>
      <c r="I6" s="195"/>
      <c r="J6" s="195"/>
      <c r="K6" s="195"/>
      <c r="L6" s="195"/>
      <c r="M6" s="287"/>
      <c r="N6" s="180"/>
      <c r="O6" s="180"/>
      <c r="P6" s="178"/>
      <c r="Q6" s="178"/>
      <c r="R6" s="43">
        <f t="shared" si="1"/>
        <v>0</v>
      </c>
      <c r="S6" s="43">
        <f>IF('Casework Level I'!C6&gt;0,'Casework Level I'!C6,0)</f>
        <v>0</v>
      </c>
      <c r="T6" s="43">
        <f t="shared" si="0"/>
        <v>0</v>
      </c>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s="18" customFormat="1" ht="18.75" customHeight="1" x14ac:dyDescent="0.25">
      <c r="A7" s="141" t="str">
        <f>'Casework Level I'!A7</f>
        <v>Document Examination (including handwriting)</v>
      </c>
      <c r="B7" s="118">
        <f>IF('Casework Level I'!B7&gt;0,'Casework Level I'!B7,0)</f>
        <v>0</v>
      </c>
      <c r="C7" s="194"/>
      <c r="D7" s="194"/>
      <c r="E7" s="194"/>
      <c r="F7" s="194"/>
      <c r="G7" s="194"/>
      <c r="H7" s="194"/>
      <c r="I7" s="194"/>
      <c r="J7" s="194"/>
      <c r="K7" s="194"/>
      <c r="L7" s="194"/>
      <c r="M7" s="286"/>
      <c r="N7" s="180"/>
      <c r="O7" s="180"/>
      <c r="P7" s="180"/>
      <c r="Q7" s="180"/>
      <c r="R7" s="43">
        <f t="shared" si="1"/>
        <v>0</v>
      </c>
      <c r="S7" s="43">
        <f>IF('Casework Level I'!C7&gt;0,'Casework Level I'!C7,0)</f>
        <v>0</v>
      </c>
      <c r="T7" s="43">
        <f t="shared" si="0"/>
        <v>0</v>
      </c>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row>
    <row r="8" spans="1:51" s="18" customFormat="1" ht="18.75" customHeight="1" x14ac:dyDescent="0.25">
      <c r="A8" s="143" t="str">
        <f>'Casework Level I'!A8</f>
        <v>Drugs - Controlled Substances</v>
      </c>
      <c r="B8" s="118">
        <f>IF('Casework Level I'!B8&gt;0,'Casework Level I'!B8,0)</f>
        <v>0</v>
      </c>
      <c r="C8" s="195"/>
      <c r="D8" s="195"/>
      <c r="E8" s="195"/>
      <c r="F8" s="195"/>
      <c r="G8" s="195"/>
      <c r="H8" s="195"/>
      <c r="I8" s="195"/>
      <c r="J8" s="195"/>
      <c r="K8" s="195"/>
      <c r="L8" s="195"/>
      <c r="M8" s="287"/>
      <c r="N8" s="180"/>
      <c r="O8" s="180"/>
      <c r="P8" s="180"/>
      <c r="Q8" s="180"/>
      <c r="R8" s="43">
        <f t="shared" si="1"/>
        <v>0</v>
      </c>
      <c r="S8" s="43">
        <f>IF('Casework Level I'!C8&gt;0,'Casework Level I'!C8,0)</f>
        <v>0</v>
      </c>
      <c r="T8" s="43">
        <f t="shared" si="0"/>
        <v>0</v>
      </c>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row>
    <row r="9" spans="1:51" s="18" customFormat="1" ht="18.75" customHeight="1" x14ac:dyDescent="0.25">
      <c r="A9" s="145" t="str">
        <f>'Casework Level I'!A9</f>
        <v>Evidence Screening &amp; Processing</v>
      </c>
      <c r="B9" s="118">
        <f>IF('Casework Level I'!B9&gt;0,'Casework Level I'!B9,0)</f>
        <v>0</v>
      </c>
      <c r="C9" s="194"/>
      <c r="D9" s="194"/>
      <c r="E9" s="194"/>
      <c r="F9" s="194"/>
      <c r="G9" s="194"/>
      <c r="H9" s="194"/>
      <c r="I9" s="194"/>
      <c r="J9" s="194"/>
      <c r="K9" s="194"/>
      <c r="L9" s="194"/>
      <c r="M9" s="286"/>
      <c r="N9" s="180"/>
      <c r="O9" s="180"/>
      <c r="P9" s="180"/>
      <c r="Q9" s="180"/>
      <c r="R9" s="43">
        <f t="shared" si="1"/>
        <v>0</v>
      </c>
      <c r="S9" s="43">
        <f>IF('Casework Level I'!C9&gt;0,'Casework Level I'!C9,0)</f>
        <v>0</v>
      </c>
      <c r="T9" s="43">
        <f t="shared" si="0"/>
        <v>0</v>
      </c>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s="28" customFormat="1" ht="18.75" customHeight="1" x14ac:dyDescent="0.25">
      <c r="A10" s="143" t="str">
        <f>'Casework Level I'!A10</f>
        <v xml:space="preserve">Explosives </v>
      </c>
      <c r="B10" s="118">
        <f>IF('Casework Level I'!B10&gt;0,'Casework Level I'!B10,0)</f>
        <v>0</v>
      </c>
      <c r="C10" s="195"/>
      <c r="D10" s="195"/>
      <c r="E10" s="195"/>
      <c r="F10" s="195"/>
      <c r="G10" s="195"/>
      <c r="H10" s="195"/>
      <c r="I10" s="195"/>
      <c r="J10" s="195"/>
      <c r="K10" s="195"/>
      <c r="L10" s="195"/>
      <c r="M10" s="287"/>
      <c r="N10" s="180"/>
      <c r="O10" s="180"/>
      <c r="P10" s="180"/>
      <c r="Q10" s="180"/>
      <c r="R10" s="43">
        <f t="shared" si="1"/>
        <v>0</v>
      </c>
      <c r="S10" s="43">
        <f>IF('Casework Level I'!C10&gt;0,'Casework Level I'!C10,0)</f>
        <v>0</v>
      </c>
      <c r="T10" s="43">
        <f t="shared" si="0"/>
        <v>0</v>
      </c>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1" s="18" customFormat="1" ht="18.75" customHeight="1" x14ac:dyDescent="0.25">
      <c r="A11" s="141" t="str">
        <f>'Casework Level I'!A11</f>
        <v>Fingerprints</v>
      </c>
      <c r="B11" s="118">
        <f>IF('Casework Level I'!B11&gt;0,'Casework Level I'!B11,0)</f>
        <v>0</v>
      </c>
      <c r="C11" s="194"/>
      <c r="D11" s="194"/>
      <c r="E11" s="194"/>
      <c r="F11" s="194"/>
      <c r="G11" s="194"/>
      <c r="H11" s="194"/>
      <c r="I11" s="194"/>
      <c r="J11" s="194"/>
      <c r="K11" s="194"/>
      <c r="L11" s="194"/>
      <c r="M11" s="286"/>
      <c r="N11" s="180"/>
      <c r="O11" s="180"/>
      <c r="P11" s="180"/>
      <c r="Q11" s="180"/>
      <c r="R11" s="43">
        <f t="shared" si="1"/>
        <v>0</v>
      </c>
      <c r="S11" s="43">
        <f>IF('Casework Level I'!C11&gt;0,'Casework Level I'!C11,0)</f>
        <v>0</v>
      </c>
      <c r="T11" s="43">
        <f t="shared" si="0"/>
        <v>0</v>
      </c>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row>
    <row r="12" spans="1:51" s="18" customFormat="1" ht="18.75" customHeight="1" x14ac:dyDescent="0.25">
      <c r="A12" s="143" t="s">
        <v>501</v>
      </c>
      <c r="B12" s="118">
        <f>IF('Casework Level I'!B12&gt;0,'Casework Level I'!B12,0)</f>
        <v>0</v>
      </c>
      <c r="C12" s="195"/>
      <c r="D12" s="195"/>
      <c r="E12" s="195"/>
      <c r="F12" s="195"/>
      <c r="G12" s="195"/>
      <c r="H12" s="195"/>
      <c r="I12" s="195"/>
      <c r="J12" s="195"/>
      <c r="K12" s="195"/>
      <c r="L12" s="195"/>
      <c r="M12" s="287"/>
      <c r="N12" s="180"/>
      <c r="O12" s="180"/>
      <c r="P12" s="180"/>
      <c r="Q12" s="180"/>
      <c r="R12" s="43">
        <f t="shared" si="1"/>
        <v>0</v>
      </c>
      <c r="S12" s="43">
        <f>IF('Casework Level I'!C12&gt;0,'Casework Level I'!C12,0)</f>
        <v>0</v>
      </c>
      <c r="T12" s="43">
        <f t="shared" si="0"/>
        <v>0</v>
      </c>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s="18" customFormat="1" ht="18.75" customHeight="1" x14ac:dyDescent="0.25">
      <c r="A13" s="141" t="str">
        <f>'Casework Level I'!A13</f>
        <v>Fire analysis</v>
      </c>
      <c r="B13" s="118">
        <f>IF('Casework Level I'!B13&gt;0,'Casework Level I'!B13,0)</f>
        <v>0</v>
      </c>
      <c r="C13" s="194"/>
      <c r="D13" s="194"/>
      <c r="E13" s="194"/>
      <c r="F13" s="194"/>
      <c r="G13" s="194"/>
      <c r="H13" s="194"/>
      <c r="I13" s="194"/>
      <c r="J13" s="194"/>
      <c r="K13" s="194"/>
      <c r="L13" s="194"/>
      <c r="M13" s="286"/>
      <c r="N13" s="180"/>
      <c r="O13" s="180"/>
      <c r="P13" s="180"/>
      <c r="Q13" s="180"/>
      <c r="R13" s="43">
        <f t="shared" si="1"/>
        <v>0</v>
      </c>
      <c r="S13" s="43">
        <f>IF('Casework Level I'!C13&gt;0,'Casework Level I'!C13,0)</f>
        <v>0</v>
      </c>
      <c r="T13" s="43">
        <f t="shared" si="0"/>
        <v>0</v>
      </c>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s="18" customFormat="1" ht="18.75" customHeight="1" x14ac:dyDescent="0.25">
      <c r="A14" s="143" t="str">
        <f>'Casework Level I'!A14</f>
        <v>Firearms and Ballistics</v>
      </c>
      <c r="B14" s="118">
        <f>IF('Casework Level I'!B14&gt;0,'Casework Level I'!B14,0)</f>
        <v>0</v>
      </c>
      <c r="C14" s="195"/>
      <c r="D14" s="195"/>
      <c r="E14" s="195"/>
      <c r="F14" s="195"/>
      <c r="G14" s="195"/>
      <c r="H14" s="195"/>
      <c r="I14" s="195"/>
      <c r="J14" s="195"/>
      <c r="K14" s="195"/>
      <c r="L14" s="195"/>
      <c r="M14" s="287"/>
      <c r="N14" s="180"/>
      <c r="O14" s="180"/>
      <c r="P14" s="180"/>
      <c r="Q14" s="180"/>
      <c r="R14" s="43">
        <f t="shared" si="1"/>
        <v>0</v>
      </c>
      <c r="S14" s="43">
        <f>IF('Casework Level I'!C14&gt;0,'Casework Level I'!C14,0)</f>
        <v>0</v>
      </c>
      <c r="T14" s="43">
        <f t="shared" si="0"/>
        <v>0</v>
      </c>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1" s="18" customFormat="1" ht="18.75" customHeight="1" x14ac:dyDescent="0.25">
      <c r="A15" s="141" t="s">
        <v>504</v>
      </c>
      <c r="B15" s="118">
        <f>IF('Casework Level I'!B15&gt;0,'Casework Level I'!B15,0)</f>
        <v>0</v>
      </c>
      <c r="C15" s="194"/>
      <c r="D15" s="194"/>
      <c r="E15" s="194"/>
      <c r="F15" s="194"/>
      <c r="G15" s="194"/>
      <c r="H15" s="194"/>
      <c r="I15" s="194"/>
      <c r="J15" s="194"/>
      <c r="K15" s="194"/>
      <c r="L15" s="194"/>
      <c r="M15" s="286"/>
      <c r="N15" s="180"/>
      <c r="O15" s="180"/>
      <c r="P15" s="180"/>
      <c r="Q15" s="180"/>
      <c r="R15" s="43">
        <f t="shared" si="1"/>
        <v>0</v>
      </c>
      <c r="S15" s="43">
        <f>IF('Casework Level I'!C15&gt;0,'Casework Level I'!C15,0)</f>
        <v>0</v>
      </c>
      <c r="T15" s="43">
        <f t="shared" si="0"/>
        <v>0</v>
      </c>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s="28" customFormat="1" ht="18.75" customHeight="1" x14ac:dyDescent="0.25">
      <c r="A16" s="143" t="str">
        <f>'Casework Level I'!A16</f>
        <v>Forensic Pathology</v>
      </c>
      <c r="B16" s="118">
        <f>IF('Casework Level I'!B16&gt;0,'Casework Level I'!B16,0)</f>
        <v>0</v>
      </c>
      <c r="C16" s="195"/>
      <c r="D16" s="195"/>
      <c r="E16" s="195"/>
      <c r="F16" s="195"/>
      <c r="G16" s="195"/>
      <c r="H16" s="195"/>
      <c r="I16" s="195"/>
      <c r="J16" s="195"/>
      <c r="K16" s="195"/>
      <c r="L16" s="195"/>
      <c r="M16" s="287"/>
      <c r="N16" s="180"/>
      <c r="O16" s="180"/>
      <c r="P16" s="180"/>
      <c r="Q16" s="180"/>
      <c r="R16" s="43">
        <f t="shared" si="1"/>
        <v>0</v>
      </c>
      <c r="S16" s="43">
        <f>IF('Casework Level I'!C16&gt;0,'Casework Level I'!C16,0)</f>
        <v>0</v>
      </c>
      <c r="T16" s="43">
        <f t="shared" si="0"/>
        <v>0</v>
      </c>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row>
    <row r="17" spans="1:51" s="18" customFormat="1" ht="18.75" customHeight="1" x14ac:dyDescent="0.25">
      <c r="A17" s="145" t="str">
        <f>'Casework Level I'!A17</f>
        <v>Gun Shot Residue (GSR)</v>
      </c>
      <c r="B17" s="118">
        <f>IF('Casework Level I'!B17&gt;0,'Casework Level I'!B17,0)</f>
        <v>0</v>
      </c>
      <c r="C17" s="194"/>
      <c r="D17" s="194"/>
      <c r="E17" s="194"/>
      <c r="F17" s="194"/>
      <c r="G17" s="194"/>
      <c r="H17" s="194"/>
      <c r="I17" s="194"/>
      <c r="J17" s="194"/>
      <c r="K17" s="194"/>
      <c r="L17" s="194"/>
      <c r="M17" s="286"/>
      <c r="N17" s="180"/>
      <c r="O17" s="180"/>
      <c r="P17" s="180"/>
      <c r="Q17" s="180"/>
      <c r="R17" s="43">
        <f t="shared" si="1"/>
        <v>0</v>
      </c>
      <c r="S17" s="43">
        <f>IF('Casework Level I'!C17&gt;0,'Casework Level I'!C17,0)</f>
        <v>0</v>
      </c>
      <c r="T17" s="43">
        <f t="shared" si="0"/>
        <v>0</v>
      </c>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1" s="18" customFormat="1" ht="18.75" customHeight="1" x14ac:dyDescent="0.25">
      <c r="A18" s="143" t="str">
        <f>'Casework Level I'!A18</f>
        <v>Marks and Impressions</v>
      </c>
      <c r="B18" s="118">
        <f>IF('Casework Level I'!B18&gt;0,'Casework Level I'!B18,0)</f>
        <v>0</v>
      </c>
      <c r="C18" s="195"/>
      <c r="D18" s="195"/>
      <c r="E18" s="195"/>
      <c r="F18" s="195"/>
      <c r="G18" s="195"/>
      <c r="H18" s="195"/>
      <c r="I18" s="195"/>
      <c r="J18" s="195"/>
      <c r="K18" s="195"/>
      <c r="L18" s="195"/>
      <c r="M18" s="287"/>
      <c r="N18" s="180"/>
      <c r="O18" s="180"/>
      <c r="P18" s="180"/>
      <c r="Q18" s="180"/>
      <c r="R18" s="43">
        <f t="shared" si="1"/>
        <v>0</v>
      </c>
      <c r="S18" s="43">
        <f>IF('Casework Level I'!C18&gt;0,'Casework Level I'!C18,0)</f>
        <v>0</v>
      </c>
      <c r="T18" s="43">
        <f t="shared" si="0"/>
        <v>0</v>
      </c>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s="18" customFormat="1" ht="18.75" customHeight="1" x14ac:dyDescent="0.25">
      <c r="A19" s="145" t="str">
        <f>'Casework Level I'!A19</f>
        <v>Serology/Biology</v>
      </c>
      <c r="B19" s="118">
        <f>IF('Casework Level I'!B19&gt;0,'Casework Level I'!B19,0)</f>
        <v>0</v>
      </c>
      <c r="C19" s="194"/>
      <c r="D19" s="194"/>
      <c r="E19" s="194"/>
      <c r="F19" s="194"/>
      <c r="G19" s="194"/>
      <c r="H19" s="194"/>
      <c r="I19" s="194"/>
      <c r="J19" s="194"/>
      <c r="K19" s="194"/>
      <c r="L19" s="194"/>
      <c r="M19" s="286"/>
      <c r="N19" s="180"/>
      <c r="O19" s="180"/>
      <c r="P19" s="180"/>
      <c r="Q19" s="180"/>
      <c r="R19" s="43">
        <f t="shared" si="1"/>
        <v>0</v>
      </c>
      <c r="S19" s="43">
        <f>IF('Casework Level I'!C19&gt;0,'Casework Level I'!C19,0)</f>
        <v>0</v>
      </c>
      <c r="T19" s="43">
        <f t="shared" si="0"/>
        <v>0</v>
      </c>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s="28" customFormat="1" ht="18.75" customHeight="1" x14ac:dyDescent="0.25">
      <c r="A20" s="143" t="str">
        <f>'Casework Level I'!A20</f>
        <v>Toxicology ante mortem (excluding BAC)</v>
      </c>
      <c r="B20" s="118">
        <f>IF('Casework Level I'!B20&gt;0,'Casework Level I'!B20,0)</f>
        <v>0</v>
      </c>
      <c r="C20" s="195"/>
      <c r="D20" s="195"/>
      <c r="E20" s="195"/>
      <c r="F20" s="195"/>
      <c r="G20" s="195"/>
      <c r="H20" s="195"/>
      <c r="I20" s="195"/>
      <c r="J20" s="195"/>
      <c r="K20" s="195"/>
      <c r="L20" s="195"/>
      <c r="M20" s="287"/>
      <c r="N20" s="180"/>
      <c r="O20" s="180"/>
      <c r="P20" s="180"/>
      <c r="Q20" s="180"/>
      <c r="R20" s="43">
        <f t="shared" si="1"/>
        <v>0</v>
      </c>
      <c r="S20" s="43">
        <f>IF('Casework Level I'!C20&gt;0,'Casework Level I'!C20,0)</f>
        <v>0</v>
      </c>
      <c r="T20" s="43">
        <f t="shared" si="0"/>
        <v>0</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row>
    <row r="21" spans="1:51" s="18" customFormat="1" ht="18.75" customHeight="1" x14ac:dyDescent="0.25">
      <c r="A21" s="141" t="str">
        <f>'Casework Level I'!A21</f>
        <v>Toxicology post mortem (excluding BAC)</v>
      </c>
      <c r="B21" s="118">
        <f>IF('Casework Level I'!B21&gt;0,'Casework Level I'!B21,0)</f>
        <v>0</v>
      </c>
      <c r="C21" s="194"/>
      <c r="D21" s="194"/>
      <c r="E21" s="194"/>
      <c r="F21" s="194"/>
      <c r="G21" s="194"/>
      <c r="H21" s="194"/>
      <c r="I21" s="194"/>
      <c r="J21" s="194"/>
      <c r="K21" s="194"/>
      <c r="L21" s="194"/>
      <c r="M21" s="286"/>
      <c r="N21" s="180"/>
      <c r="O21" s="180"/>
      <c r="P21" s="180"/>
      <c r="Q21" s="180"/>
      <c r="R21" s="43">
        <f t="shared" si="1"/>
        <v>0</v>
      </c>
      <c r="S21" s="43">
        <f>IF('Casework Level I'!C21&gt;0,'Casework Level I'!C21,0)</f>
        <v>0</v>
      </c>
      <c r="T21" s="43">
        <f t="shared" si="0"/>
        <v>0</v>
      </c>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s="18" customFormat="1" ht="18.75" customHeight="1" x14ac:dyDescent="0.25">
      <c r="A22" s="143" t="str">
        <f>'Casework Level I'!A22</f>
        <v>Trace Evidence (includes Hairs &amp; Fibers, Paint &amp; Glass)</v>
      </c>
      <c r="B22" s="118">
        <f>IF('Casework Level I'!B22&gt;0,'Casework Level I'!B22,0)</f>
        <v>0</v>
      </c>
      <c r="C22" s="195"/>
      <c r="D22" s="195"/>
      <c r="E22" s="195"/>
      <c r="F22" s="195"/>
      <c r="G22" s="195"/>
      <c r="H22" s="195"/>
      <c r="I22" s="195"/>
      <c r="J22" s="195"/>
      <c r="K22" s="195"/>
      <c r="L22" s="195"/>
      <c r="M22" s="287"/>
      <c r="N22" s="180"/>
      <c r="O22" s="180"/>
      <c r="P22" s="180"/>
      <c r="Q22" s="180"/>
      <c r="R22" s="43">
        <f t="shared" si="1"/>
        <v>0</v>
      </c>
      <c r="S22" s="43">
        <f>IF('Casework Level I'!C22&gt;0,'Casework Level I'!C22,0)</f>
        <v>0</v>
      </c>
      <c r="T22" s="43">
        <f t="shared" si="0"/>
        <v>0</v>
      </c>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ht="18.75" customHeight="1" x14ac:dyDescent="0.25">
      <c r="A23" s="145" t="str">
        <f>'Casework Level I'!A23</f>
        <v>Administration and Support</v>
      </c>
      <c r="B23" s="118">
        <f>IF('Casework Level I'!B23&gt;0,'Casework Level I'!B23,0)</f>
        <v>0</v>
      </c>
      <c r="C23" s="106"/>
      <c r="D23" s="106"/>
      <c r="E23" s="106"/>
      <c r="F23" s="106"/>
      <c r="G23" s="106"/>
      <c r="H23" s="106"/>
      <c r="I23" s="106"/>
      <c r="J23" s="106"/>
      <c r="K23" s="106"/>
      <c r="L23" s="106"/>
      <c r="M23" s="285"/>
      <c r="N23" s="180"/>
      <c r="O23" s="180"/>
      <c r="P23" s="180"/>
      <c r="Q23" s="180"/>
      <c r="R23" s="43">
        <f t="shared" si="1"/>
        <v>0</v>
      </c>
      <c r="S23" s="43">
        <f>IF('Casework Level I'!C23&gt;0,'Casework Level I'!C23,0)</f>
        <v>0</v>
      </c>
      <c r="T23" s="43"/>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row>
    <row r="24" spans="1:51" ht="18.75" customHeight="1" x14ac:dyDescent="0.25">
      <c r="A24" s="99" t="s">
        <v>513</v>
      </c>
      <c r="B24" s="104"/>
      <c r="C24" s="117"/>
      <c r="D24" s="117"/>
      <c r="E24" s="117"/>
      <c r="F24" s="117"/>
      <c r="G24" s="117"/>
      <c r="H24" s="117"/>
      <c r="I24" s="96"/>
      <c r="J24" s="96"/>
      <c r="K24" s="96"/>
      <c r="L24" s="96"/>
      <c r="M24" s="96"/>
      <c r="N24" s="96"/>
      <c r="O24" s="96"/>
      <c r="P24" s="96"/>
      <c r="Q24" s="96"/>
      <c r="R24" s="96"/>
      <c r="S24" s="96"/>
      <c r="T24" s="96"/>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row>
    <row r="25" spans="1:51" ht="18.75" customHeight="1" x14ac:dyDescent="0.25">
      <c r="A25" s="149" t="str">
        <f>IF('Casework Level I'!A25&gt;0,'Casework Level I'!A25," ")</f>
        <v xml:space="preserve"> </v>
      </c>
      <c r="B25" s="118">
        <f>IF('Casework Level I'!B25&gt;0,'Casework Level I'!B25,0)</f>
        <v>0</v>
      </c>
      <c r="C25" s="116"/>
      <c r="D25" s="116"/>
      <c r="E25" s="116"/>
      <c r="F25" s="116"/>
      <c r="G25" s="116"/>
      <c r="H25" s="116"/>
      <c r="I25" s="116"/>
      <c r="J25" s="116"/>
      <c r="K25" s="116"/>
      <c r="L25" s="116"/>
      <c r="M25" s="135"/>
      <c r="N25" s="180"/>
      <c r="O25" s="180"/>
      <c r="P25" s="180"/>
      <c r="Q25" s="180"/>
      <c r="R25" s="43">
        <f t="shared" ref="R25:R32" si="2">S25-M25</f>
        <v>0</v>
      </c>
      <c r="S25" s="43">
        <f>IF('Casework Level I'!C25&gt;0,'Casework Level I'!C25,0)</f>
        <v>0</v>
      </c>
      <c r="T25" s="43">
        <f t="shared" ref="T25:T32" si="3">IF(S$34&gt;0,IF(S25&gt;0,S25+(S25/(S$34-S$23))*S$23,0),S25)</f>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row>
    <row r="26" spans="1:51" ht="18.75" customHeight="1" x14ac:dyDescent="0.25">
      <c r="A26" s="142" t="str">
        <f>IF('Casework Level I'!A26&gt;0,'Casework Level I'!A26," ")</f>
        <v xml:space="preserve"> </v>
      </c>
      <c r="B26" s="118">
        <f>IF('Casework Level I'!B26&gt;0,'Casework Level I'!B26,0)</f>
        <v>0</v>
      </c>
      <c r="C26" s="115"/>
      <c r="D26" s="115"/>
      <c r="E26" s="115"/>
      <c r="F26" s="115"/>
      <c r="G26" s="115"/>
      <c r="H26" s="115"/>
      <c r="I26" s="115"/>
      <c r="J26" s="115"/>
      <c r="K26" s="115"/>
      <c r="L26" s="115"/>
      <c r="M26" s="94"/>
      <c r="N26" s="180"/>
      <c r="O26" s="180"/>
      <c r="P26" s="180"/>
      <c r="Q26" s="180"/>
      <c r="R26" s="43">
        <f t="shared" si="2"/>
        <v>0</v>
      </c>
      <c r="S26" s="43">
        <f>IF('Casework Level I'!C26&gt;0,'Casework Level I'!C26,0)</f>
        <v>0</v>
      </c>
      <c r="T26" s="43">
        <f t="shared" si="3"/>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row>
    <row r="27" spans="1:51" ht="18.75" customHeight="1" x14ac:dyDescent="0.25">
      <c r="A27" s="149" t="str">
        <f>IF('Casework Level I'!A27&gt;0,'Casework Level I'!A27," ")</f>
        <v xml:space="preserve"> </v>
      </c>
      <c r="B27" s="118">
        <f>IF('Casework Level I'!B27&gt;0,'Casework Level I'!B27,0)</f>
        <v>0</v>
      </c>
      <c r="C27" s="116"/>
      <c r="D27" s="116"/>
      <c r="E27" s="116"/>
      <c r="F27" s="116"/>
      <c r="G27" s="116"/>
      <c r="H27" s="116"/>
      <c r="I27" s="116"/>
      <c r="J27" s="116"/>
      <c r="K27" s="116"/>
      <c r="L27" s="116"/>
      <c r="M27" s="135"/>
      <c r="N27" s="180"/>
      <c r="O27" s="180"/>
      <c r="P27" s="180"/>
      <c r="Q27" s="180"/>
      <c r="R27" s="43">
        <f t="shared" si="2"/>
        <v>0</v>
      </c>
      <c r="S27" s="43">
        <f>IF('Casework Level I'!C27&gt;0,'Casework Level I'!C27,0)</f>
        <v>0</v>
      </c>
      <c r="T27" s="43">
        <f t="shared" si="3"/>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row>
    <row r="28" spans="1:51" ht="18.75" customHeight="1" x14ac:dyDescent="0.25">
      <c r="A28" s="142" t="str">
        <f>IF('Casework Level I'!A28&gt;0,'Casework Level I'!A28," ")</f>
        <v xml:space="preserve"> </v>
      </c>
      <c r="B28" s="118">
        <f>IF('Casework Level I'!B28&gt;0,'Casework Level I'!B28,0)</f>
        <v>0</v>
      </c>
      <c r="C28" s="115"/>
      <c r="D28" s="115"/>
      <c r="E28" s="115"/>
      <c r="F28" s="115"/>
      <c r="G28" s="115"/>
      <c r="H28" s="115"/>
      <c r="I28" s="115"/>
      <c r="J28" s="115"/>
      <c r="K28" s="115"/>
      <c r="L28" s="115"/>
      <c r="M28" s="94"/>
      <c r="N28" s="180"/>
      <c r="O28" s="180"/>
      <c r="P28" s="180"/>
      <c r="Q28" s="180"/>
      <c r="R28" s="43">
        <f t="shared" si="2"/>
        <v>0</v>
      </c>
      <c r="S28" s="43">
        <f>IF('Casework Level I'!C28&gt;0,'Casework Level I'!C28,0)</f>
        <v>0</v>
      </c>
      <c r="T28" s="43">
        <f t="shared" si="3"/>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row>
    <row r="29" spans="1:51" ht="18.75" customHeight="1" x14ac:dyDescent="0.25">
      <c r="A29" s="149" t="str">
        <f>IF('Casework Level I'!A29&gt;0,'Casework Level I'!A29," ")</f>
        <v xml:space="preserve"> </v>
      </c>
      <c r="B29" s="118">
        <f>IF('Casework Level I'!B29&gt;0,'Casework Level I'!B29,0)</f>
        <v>0</v>
      </c>
      <c r="C29" s="116"/>
      <c r="D29" s="116"/>
      <c r="E29" s="116"/>
      <c r="F29" s="116"/>
      <c r="G29" s="116"/>
      <c r="H29" s="116"/>
      <c r="I29" s="116"/>
      <c r="J29" s="116"/>
      <c r="K29" s="116"/>
      <c r="L29" s="116"/>
      <c r="M29" s="135"/>
      <c r="N29" s="180"/>
      <c r="O29" s="180"/>
      <c r="P29" s="180"/>
      <c r="Q29" s="180"/>
      <c r="R29" s="43">
        <f t="shared" si="2"/>
        <v>0</v>
      </c>
      <c r="S29" s="43">
        <f>IF('Casework Level I'!C29&gt;0,'Casework Level I'!C29,0)</f>
        <v>0</v>
      </c>
      <c r="T29" s="43">
        <f t="shared" si="3"/>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row>
    <row r="30" spans="1:51" ht="18.75" customHeight="1" x14ac:dyDescent="0.25">
      <c r="A30" s="142" t="str">
        <f>IF('Casework Level I'!A30&gt;0,'Casework Level I'!A30," ")</f>
        <v xml:space="preserve"> </v>
      </c>
      <c r="B30" s="118">
        <f>IF('Casework Level I'!B30&gt;0,'Casework Level I'!B30,0)</f>
        <v>0</v>
      </c>
      <c r="C30" s="115"/>
      <c r="D30" s="115"/>
      <c r="E30" s="115"/>
      <c r="F30" s="115"/>
      <c r="G30" s="115"/>
      <c r="H30" s="115"/>
      <c r="I30" s="115"/>
      <c r="J30" s="115"/>
      <c r="K30" s="115"/>
      <c r="L30" s="115"/>
      <c r="M30" s="94"/>
      <c r="N30" s="180"/>
      <c r="O30" s="180"/>
      <c r="P30" s="180"/>
      <c r="Q30" s="180"/>
      <c r="R30" s="43">
        <f t="shared" si="2"/>
        <v>0</v>
      </c>
      <c r="S30" s="43">
        <f>IF('Casework Level I'!C30&gt;0,'Casework Level I'!C30,0)</f>
        <v>0</v>
      </c>
      <c r="T30" s="43">
        <f t="shared" si="3"/>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row>
    <row r="31" spans="1:51" ht="18.75" customHeight="1" x14ac:dyDescent="0.25">
      <c r="A31" s="149" t="str">
        <f>IF('Casework Level I'!A31&gt;0,'Casework Level I'!A31," ")</f>
        <v xml:space="preserve"> </v>
      </c>
      <c r="B31" s="118">
        <f>IF('Casework Level I'!B31&gt;0,'Casework Level I'!B31,0)</f>
        <v>0</v>
      </c>
      <c r="C31" s="116"/>
      <c r="D31" s="116"/>
      <c r="E31" s="116"/>
      <c r="F31" s="116"/>
      <c r="G31" s="116"/>
      <c r="H31" s="116"/>
      <c r="I31" s="116"/>
      <c r="J31" s="116"/>
      <c r="K31" s="116"/>
      <c r="L31" s="116"/>
      <c r="M31" s="135"/>
      <c r="N31" s="180"/>
      <c r="O31" s="180"/>
      <c r="P31" s="180"/>
      <c r="Q31" s="180"/>
      <c r="R31" s="43">
        <f t="shared" si="2"/>
        <v>0</v>
      </c>
      <c r="S31" s="43">
        <f>IF('Casework Level I'!C31&gt;0,'Casework Level I'!C31,0)</f>
        <v>0</v>
      </c>
      <c r="T31" s="43">
        <f t="shared" si="3"/>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row>
    <row r="32" spans="1:51" ht="18.75" customHeight="1" x14ac:dyDescent="0.25">
      <c r="A32" s="142" t="str">
        <f>IF('Casework Level I'!A32&gt;0,'Casework Level I'!A32," ")</f>
        <v xml:space="preserve"> </v>
      </c>
      <c r="B32" s="118">
        <f>IF('Casework Level I'!B32&gt;0,'Casework Level I'!B32,0)</f>
        <v>0</v>
      </c>
      <c r="C32" s="115"/>
      <c r="D32" s="115"/>
      <c r="E32" s="115"/>
      <c r="F32" s="115"/>
      <c r="G32" s="115"/>
      <c r="H32" s="115"/>
      <c r="I32" s="115"/>
      <c r="J32" s="115"/>
      <c r="K32" s="115"/>
      <c r="L32" s="115"/>
      <c r="M32" s="94"/>
      <c r="N32" s="180"/>
      <c r="O32" s="180"/>
      <c r="P32" s="180"/>
      <c r="Q32" s="180"/>
      <c r="R32" s="43">
        <f t="shared" si="2"/>
        <v>0</v>
      </c>
      <c r="S32" s="43">
        <f>IF('Casework Level I'!C32&gt;0,'Casework Level I'!C32,0)</f>
        <v>0</v>
      </c>
      <c r="T32" s="43">
        <f t="shared" si="3"/>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row>
    <row r="33" spans="1:51" ht="20.25" customHeight="1" x14ac:dyDescent="0.25">
      <c r="A33" s="44"/>
      <c r="B33" s="185"/>
      <c r="C33" s="185"/>
      <c r="D33" s="185"/>
      <c r="E33" s="185"/>
      <c r="F33" s="185"/>
      <c r="G33" s="185"/>
      <c r="H33" s="185"/>
      <c r="I33" s="185"/>
      <c r="J33" s="185"/>
      <c r="K33" s="185"/>
      <c r="L33" s="185"/>
      <c r="M33" s="45"/>
      <c r="N33" s="45"/>
      <c r="O33" s="45"/>
      <c r="P33" s="45"/>
      <c r="Q33" s="45"/>
      <c r="R33" s="45"/>
      <c r="S33" s="45"/>
      <c r="T33" s="45"/>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row>
    <row r="34" spans="1:51" x14ac:dyDescent="0.25">
      <c r="A34" s="46" t="s">
        <v>514</v>
      </c>
      <c r="B34" s="186"/>
      <c r="C34" s="186"/>
      <c r="D34" s="186"/>
      <c r="E34" s="186"/>
      <c r="F34" s="186"/>
      <c r="G34" s="186"/>
      <c r="H34" s="186"/>
      <c r="I34" s="186"/>
      <c r="J34" s="186"/>
      <c r="K34" s="186"/>
      <c r="L34" s="186"/>
      <c r="M34" s="184">
        <f>SUM(M2:M33)</f>
        <v>0</v>
      </c>
      <c r="N34" s="19"/>
      <c r="O34" s="19"/>
      <c r="P34" s="19"/>
      <c r="Q34" s="19"/>
      <c r="R34" s="31">
        <f>SUM(R2:R33)</f>
        <v>0</v>
      </c>
      <c r="S34" s="31">
        <f>SUM(S2:S33)</f>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x14ac:dyDescent="0.25">
      <c r="A35" s="34"/>
      <c r="B35" s="34"/>
      <c r="C35" s="34"/>
      <c r="D35" s="34"/>
      <c r="E35" s="34"/>
      <c r="F35" s="34"/>
      <c r="G35" s="34"/>
      <c r="H35" s="34"/>
      <c r="I35" s="34"/>
      <c r="J35" s="34"/>
      <c r="K35" s="34"/>
      <c r="L35" s="34"/>
      <c r="M35" s="34"/>
      <c r="N35" s="34"/>
      <c r="O35" s="34"/>
      <c r="P35" s="34"/>
      <c r="Q35" s="34"/>
      <c r="R35" s="34"/>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x14ac:dyDescent="0.25">
      <c r="A36" s="34"/>
      <c r="B36" s="34"/>
      <c r="C36" s="34"/>
      <c r="D36" s="34"/>
      <c r="E36" s="34"/>
      <c r="F36" s="34"/>
      <c r="G36" s="34"/>
      <c r="H36" s="34"/>
      <c r="I36" s="34"/>
      <c r="J36" s="34"/>
      <c r="K36" s="34"/>
      <c r="L36" s="34"/>
      <c r="M36" s="34"/>
      <c r="N36" s="34"/>
      <c r="O36" s="34"/>
      <c r="P36" s="34"/>
      <c r="Q36" s="34"/>
      <c r="R36" s="34"/>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7" spans="1:51" x14ac:dyDescent="0.25">
      <c r="A37" s="34"/>
      <c r="B37" s="34"/>
      <c r="C37" s="34"/>
      <c r="D37" s="34"/>
      <c r="E37" s="34"/>
      <c r="F37" s="34"/>
      <c r="G37" s="34"/>
      <c r="H37" s="34"/>
      <c r="I37" s="34"/>
      <c r="J37" s="34"/>
      <c r="K37" s="34"/>
      <c r="L37" s="34"/>
      <c r="M37" s="34"/>
      <c r="N37" s="34"/>
      <c r="O37" s="34"/>
      <c r="P37" s="34"/>
      <c r="Q37" s="34"/>
      <c r="R37" s="34"/>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row>
    <row r="38" spans="1:51" x14ac:dyDescent="0.25">
      <c r="A38" s="34"/>
      <c r="B38" s="34"/>
      <c r="C38" s="34"/>
      <c r="D38" s="34"/>
      <c r="E38" s="34"/>
      <c r="F38" s="34"/>
      <c r="G38" s="34"/>
      <c r="H38" s="34"/>
      <c r="I38" s="34"/>
      <c r="J38" s="34"/>
      <c r="K38" s="34"/>
      <c r="L38" s="34"/>
      <c r="M38" s="34"/>
      <c r="N38" s="34"/>
      <c r="O38" s="34"/>
      <c r="P38" s="34"/>
      <c r="Q38" s="34"/>
      <c r="R38" s="34"/>
      <c r="S38" s="34"/>
      <c r="T38" s="34"/>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row>
    <row r="39" spans="1:51" x14ac:dyDescent="0.25">
      <c r="A39" s="34"/>
      <c r="B39" s="34"/>
      <c r="C39" s="34"/>
      <c r="D39" s="34"/>
      <c r="E39" s="34"/>
      <c r="F39" s="34"/>
      <c r="G39" s="34"/>
      <c r="H39" s="34"/>
      <c r="I39" s="34"/>
      <c r="J39" s="34"/>
      <c r="K39" s="34"/>
      <c r="L39" s="34"/>
      <c r="M39" s="34"/>
      <c r="N39" s="34"/>
      <c r="O39" s="34"/>
      <c r="P39" s="34"/>
      <c r="Q39" s="34"/>
      <c r="R39" s="34"/>
      <c r="S39" s="34"/>
      <c r="T39" s="34"/>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row>
    <row r="40" spans="1:51" x14ac:dyDescent="0.25">
      <c r="A40" s="34"/>
      <c r="B40" s="34"/>
      <c r="C40" s="34"/>
      <c r="D40" s="34"/>
      <c r="E40" s="34"/>
      <c r="F40" s="34"/>
      <c r="G40" s="34"/>
      <c r="H40" s="34"/>
      <c r="I40" s="34"/>
      <c r="J40" s="34"/>
      <c r="K40" s="34"/>
      <c r="L40" s="34"/>
      <c r="M40" s="34"/>
      <c r="N40" s="34"/>
      <c r="O40" s="34"/>
      <c r="P40" s="34"/>
      <c r="Q40" s="34"/>
      <c r="R40" s="34"/>
      <c r="S40" s="34"/>
      <c r="T40" s="34"/>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row>
    <row r="41" spans="1:51" x14ac:dyDescent="0.25">
      <c r="A41" s="34"/>
      <c r="B41" s="34"/>
      <c r="C41" s="34"/>
      <c r="D41" s="34"/>
      <c r="E41" s="34"/>
      <c r="F41" s="34"/>
      <c r="G41" s="34"/>
      <c r="H41" s="34"/>
      <c r="I41" s="34"/>
      <c r="J41" s="34"/>
      <c r="K41" s="34"/>
      <c r="L41" s="34"/>
      <c r="M41" s="34"/>
      <c r="N41" s="34"/>
      <c r="O41" s="34"/>
      <c r="P41" s="34"/>
      <c r="Q41" s="34"/>
      <c r="R41" s="34"/>
      <c r="S41" s="34"/>
      <c r="T41" s="34"/>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row>
    <row r="42" spans="1:51" x14ac:dyDescent="0.25">
      <c r="A42" s="34"/>
      <c r="B42" s="34"/>
      <c r="C42" s="34"/>
      <c r="D42" s="34"/>
      <c r="E42" s="34"/>
      <c r="F42" s="34"/>
      <c r="G42" s="34"/>
      <c r="H42" s="34"/>
      <c r="I42" s="34"/>
      <c r="J42" s="34"/>
      <c r="K42" s="34"/>
      <c r="L42" s="34"/>
      <c r="M42" s="34"/>
      <c r="N42" s="34"/>
      <c r="O42" s="34"/>
      <c r="P42" s="34"/>
      <c r="Q42" s="34"/>
      <c r="R42" s="34"/>
      <c r="S42" s="34"/>
      <c r="T42" s="34"/>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row>
    <row r="43" spans="1:51" x14ac:dyDescent="0.25">
      <c r="A43" s="34"/>
      <c r="B43" s="34"/>
      <c r="C43" s="34"/>
      <c r="D43" s="34"/>
      <c r="E43" s="34"/>
      <c r="F43" s="34"/>
      <c r="G43" s="34"/>
      <c r="H43" s="34"/>
      <c r="I43" s="34"/>
      <c r="J43" s="34"/>
      <c r="K43" s="34"/>
      <c r="L43" s="34"/>
      <c r="M43" s="34"/>
      <c r="N43" s="34"/>
      <c r="O43" s="34"/>
      <c r="P43" s="34"/>
      <c r="Q43" s="34"/>
      <c r="R43" s="34"/>
      <c r="S43" s="34"/>
      <c r="T43" s="34"/>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row>
    <row r="44" spans="1:51" x14ac:dyDescent="0.25">
      <c r="A44" s="34"/>
      <c r="B44" s="34"/>
      <c r="C44" s="34"/>
      <c r="D44" s="34"/>
      <c r="E44" s="34"/>
      <c r="F44" s="34"/>
      <c r="G44" s="34"/>
      <c r="H44" s="34"/>
      <c r="I44" s="34"/>
      <c r="J44" s="34"/>
      <c r="K44" s="34"/>
      <c r="L44" s="34"/>
      <c r="M44" s="34"/>
      <c r="N44" s="34"/>
      <c r="O44" s="34"/>
      <c r="P44" s="34"/>
      <c r="Q44" s="34"/>
      <c r="R44" s="34"/>
      <c r="S44" s="34"/>
      <c r="T44" s="34"/>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row>
    <row r="45" spans="1:51" x14ac:dyDescent="0.25">
      <c r="A45" s="34"/>
      <c r="B45" s="34"/>
      <c r="C45" s="34"/>
      <c r="D45" s="34"/>
      <c r="E45" s="34"/>
      <c r="F45" s="34"/>
      <c r="G45" s="34"/>
      <c r="H45" s="34"/>
      <c r="I45" s="34"/>
      <c r="J45" s="34"/>
      <c r="K45" s="34"/>
      <c r="L45" s="34"/>
      <c r="M45" s="34"/>
      <c r="N45" s="34"/>
      <c r="O45" s="34"/>
      <c r="P45" s="34"/>
      <c r="Q45" s="34"/>
      <c r="R45" s="34"/>
      <c r="S45" s="34"/>
      <c r="T45" s="34"/>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row>
    <row r="46" spans="1:51" x14ac:dyDescent="0.25">
      <c r="A46" s="34"/>
      <c r="B46" s="34"/>
      <c r="C46" s="34"/>
      <c r="D46" s="34"/>
      <c r="E46" s="34"/>
      <c r="F46" s="34"/>
      <c r="G46" s="34"/>
      <c r="H46" s="34"/>
      <c r="I46" s="34"/>
      <c r="J46" s="34"/>
      <c r="K46" s="34"/>
      <c r="L46" s="34"/>
      <c r="M46" s="34"/>
      <c r="N46" s="34"/>
      <c r="O46" s="34"/>
      <c r="P46" s="34"/>
      <c r="Q46" s="34"/>
      <c r="R46" s="34"/>
      <c r="S46" s="34"/>
      <c r="T46" s="34"/>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x14ac:dyDescent="0.25">
      <c r="A47" s="34"/>
      <c r="B47" s="34"/>
      <c r="C47" s="34"/>
      <c r="D47" s="34"/>
      <c r="E47" s="34"/>
      <c r="F47" s="34"/>
      <c r="G47" s="34"/>
      <c r="H47" s="34"/>
      <c r="I47" s="34"/>
      <c r="J47" s="34"/>
      <c r="K47" s="34"/>
      <c r="L47" s="34"/>
      <c r="M47" s="34"/>
      <c r="N47" s="34"/>
      <c r="O47" s="34"/>
      <c r="P47" s="34"/>
      <c r="Q47" s="34"/>
      <c r="R47" s="34"/>
      <c r="S47" s="34"/>
      <c r="T47" s="34"/>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row>
    <row r="48" spans="1:51" x14ac:dyDescent="0.25">
      <c r="A48" s="34"/>
      <c r="B48" s="34"/>
      <c r="C48" s="34"/>
      <c r="D48" s="34"/>
      <c r="E48" s="34"/>
      <c r="F48" s="34"/>
      <c r="G48" s="34"/>
      <c r="H48" s="34"/>
      <c r="I48" s="34"/>
      <c r="J48" s="34"/>
      <c r="K48" s="34"/>
      <c r="L48" s="34"/>
      <c r="M48" s="34"/>
      <c r="N48" s="34"/>
      <c r="O48" s="34"/>
      <c r="P48" s="34"/>
      <c r="Q48" s="34"/>
      <c r="R48" s="34"/>
      <c r="S48" s="34"/>
      <c r="T48" s="34"/>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row>
    <row r="49" spans="1:51" x14ac:dyDescent="0.25">
      <c r="A49" s="34"/>
      <c r="B49" s="34"/>
      <c r="C49" s="34"/>
      <c r="D49" s="34"/>
      <c r="E49" s="34"/>
      <c r="F49" s="34"/>
      <c r="G49" s="34"/>
      <c r="H49" s="34"/>
      <c r="I49" s="34"/>
      <c r="J49" s="34"/>
      <c r="K49" s="34"/>
      <c r="L49" s="34"/>
      <c r="M49" s="34"/>
      <c r="N49" s="34"/>
      <c r="O49" s="34"/>
      <c r="P49" s="34"/>
      <c r="Q49" s="34"/>
      <c r="R49" s="34"/>
      <c r="S49" s="34"/>
      <c r="T49" s="34"/>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x14ac:dyDescent="0.25">
      <c r="A50" s="34"/>
      <c r="B50" s="34"/>
      <c r="C50" s="34"/>
      <c r="D50" s="34"/>
      <c r="E50" s="34"/>
      <c r="F50" s="34"/>
      <c r="G50" s="34"/>
      <c r="H50" s="34"/>
      <c r="I50" s="34"/>
      <c r="J50" s="34"/>
      <c r="K50" s="34"/>
      <c r="L50" s="34"/>
      <c r="M50" s="34"/>
      <c r="N50" s="34"/>
      <c r="O50" s="34"/>
      <c r="P50" s="34"/>
      <c r="Q50" s="34"/>
      <c r="R50" s="34"/>
      <c r="S50" s="34"/>
      <c r="T50" s="34"/>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x14ac:dyDescent="0.25">
      <c r="A51" s="34"/>
      <c r="B51" s="34"/>
      <c r="C51" s="34"/>
      <c r="D51" s="34"/>
      <c r="E51" s="34"/>
      <c r="F51" s="34"/>
      <c r="G51" s="34"/>
      <c r="H51" s="34"/>
      <c r="I51" s="34"/>
      <c r="J51" s="34"/>
      <c r="K51" s="34"/>
      <c r="L51" s="34"/>
      <c r="M51" s="34"/>
      <c r="N51" s="34"/>
      <c r="O51" s="34"/>
      <c r="P51" s="34"/>
      <c r="Q51" s="34"/>
      <c r="R51" s="34"/>
      <c r="S51" s="34"/>
      <c r="T51" s="34"/>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x14ac:dyDescent="0.25">
      <c r="A52" s="34"/>
      <c r="B52" s="34"/>
      <c r="C52" s="34"/>
      <c r="D52" s="34"/>
      <c r="E52" s="34"/>
      <c r="F52" s="34"/>
      <c r="G52" s="34"/>
      <c r="H52" s="34"/>
      <c r="I52" s="34"/>
      <c r="J52" s="34"/>
      <c r="K52" s="34"/>
      <c r="L52" s="34"/>
      <c r="M52" s="34"/>
      <c r="N52" s="34"/>
      <c r="O52" s="34"/>
      <c r="P52" s="34"/>
      <c r="Q52" s="34"/>
      <c r="R52" s="34"/>
      <c r="S52" s="34"/>
      <c r="T52" s="34"/>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x14ac:dyDescent="0.25">
      <c r="A53" s="34"/>
      <c r="B53" s="34"/>
      <c r="C53" s="34"/>
      <c r="D53" s="34"/>
      <c r="E53" s="34"/>
      <c r="F53" s="34"/>
      <c r="G53" s="34"/>
      <c r="H53" s="34"/>
      <c r="I53" s="34"/>
      <c r="J53" s="34"/>
      <c r="K53" s="34"/>
      <c r="L53" s="34"/>
      <c r="M53" s="34"/>
      <c r="N53" s="34"/>
      <c r="O53" s="34"/>
      <c r="P53" s="34"/>
      <c r="Q53" s="34"/>
      <c r="R53" s="34"/>
      <c r="S53" s="34"/>
      <c r="T53" s="34"/>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row>
    <row r="54" spans="1:51" x14ac:dyDescent="0.25">
      <c r="A54" s="34"/>
      <c r="B54" s="34"/>
      <c r="C54" s="34"/>
      <c r="D54" s="34"/>
      <c r="E54" s="34"/>
      <c r="F54" s="34"/>
      <c r="G54" s="34"/>
      <c r="H54" s="34"/>
      <c r="I54" s="34"/>
      <c r="J54" s="34"/>
      <c r="K54" s="34"/>
      <c r="L54" s="34"/>
      <c r="M54" s="34"/>
      <c r="N54" s="34"/>
      <c r="O54" s="34"/>
      <c r="P54" s="34"/>
      <c r="Q54" s="34"/>
      <c r="R54" s="34"/>
      <c r="S54" s="34"/>
      <c r="T54" s="34"/>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1:51" x14ac:dyDescent="0.25">
      <c r="A55" s="34"/>
      <c r="B55" s="34"/>
      <c r="C55" s="34"/>
      <c r="D55" s="34"/>
      <c r="E55" s="34"/>
      <c r="F55" s="34"/>
      <c r="G55" s="34"/>
      <c r="H55" s="34"/>
      <c r="I55" s="34"/>
      <c r="J55" s="34"/>
      <c r="K55" s="34"/>
      <c r="L55" s="34"/>
      <c r="M55" s="34"/>
      <c r="N55" s="34"/>
      <c r="O55" s="34"/>
      <c r="P55" s="34"/>
      <c r="Q55" s="34"/>
      <c r="R55" s="34"/>
      <c r="S55" s="34"/>
      <c r="T55" s="34"/>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25">
      <c r="A56" s="34"/>
      <c r="B56" s="34"/>
      <c r="C56" s="34"/>
      <c r="D56" s="34"/>
      <c r="E56" s="34"/>
      <c r="F56" s="34"/>
      <c r="G56" s="34"/>
      <c r="H56" s="34"/>
      <c r="I56" s="34"/>
      <c r="J56" s="34"/>
      <c r="K56" s="34"/>
      <c r="L56" s="34"/>
      <c r="M56" s="34"/>
      <c r="N56" s="34"/>
      <c r="O56" s="34"/>
      <c r="P56" s="34"/>
      <c r="Q56" s="34"/>
      <c r="R56" s="34"/>
      <c r="S56" s="34"/>
      <c r="T56" s="34"/>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row>
    <row r="57" spans="1:51" x14ac:dyDescent="0.25">
      <c r="A57" s="34"/>
      <c r="B57" s="34"/>
      <c r="C57" s="34"/>
      <c r="D57" s="34"/>
      <c r="E57" s="34"/>
      <c r="F57" s="34"/>
      <c r="G57" s="34"/>
      <c r="H57" s="34"/>
      <c r="I57" s="34"/>
      <c r="J57" s="34"/>
      <c r="K57" s="34"/>
      <c r="L57" s="34"/>
      <c r="M57" s="34"/>
      <c r="N57" s="34"/>
      <c r="O57" s="34"/>
      <c r="P57" s="34"/>
      <c r="Q57" s="34"/>
      <c r="R57" s="34"/>
      <c r="S57" s="34"/>
      <c r="T57" s="34"/>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1:51" x14ac:dyDescent="0.25">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row>
    <row r="59" spans="1:51" x14ac:dyDescent="0.25">
      <c r="A59" s="47"/>
      <c r="B59" s="34"/>
      <c r="C59" s="34"/>
      <c r="D59" s="34"/>
      <c r="E59" s="34"/>
      <c r="F59" s="34"/>
      <c r="G59" s="34"/>
      <c r="H59" s="34"/>
      <c r="I59" s="34"/>
      <c r="J59" s="34"/>
      <c r="K59" s="34"/>
      <c r="L59" s="34"/>
      <c r="M59" s="34"/>
      <c r="N59" s="34"/>
      <c r="O59" s="34"/>
      <c r="P59" s="34"/>
      <c r="Q59" s="34"/>
      <c r="R59" s="34"/>
      <c r="S59" s="34"/>
      <c r="T59" s="34"/>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row>
    <row r="60" spans="1:51" x14ac:dyDescent="0.25">
      <c r="A60" s="47"/>
      <c r="B60" s="34"/>
      <c r="C60" s="34"/>
      <c r="D60" s="34"/>
      <c r="E60" s="34"/>
      <c r="F60" s="34"/>
      <c r="G60" s="34"/>
      <c r="H60" s="34"/>
      <c r="I60" s="34"/>
      <c r="J60" s="34"/>
      <c r="K60" s="34"/>
      <c r="L60" s="34"/>
      <c r="M60" s="34"/>
      <c r="N60" s="34"/>
      <c r="O60" s="34"/>
      <c r="P60" s="34"/>
      <c r="Q60" s="34"/>
      <c r="R60" s="34"/>
      <c r="S60" s="34"/>
      <c r="T60" s="34"/>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row>
    <row r="61" spans="1:51" x14ac:dyDescent="0.25">
      <c r="A61" s="47"/>
      <c r="B61" s="34"/>
      <c r="C61" s="34"/>
      <c r="D61" s="34"/>
      <c r="E61" s="34"/>
      <c r="F61" s="34"/>
      <c r="G61" s="34"/>
      <c r="H61" s="34"/>
      <c r="I61" s="34"/>
      <c r="J61" s="34"/>
      <c r="K61" s="34"/>
      <c r="L61" s="34"/>
      <c r="M61" s="34"/>
      <c r="N61" s="34"/>
      <c r="O61" s="34"/>
      <c r="P61" s="34"/>
      <c r="Q61" s="34"/>
      <c r="R61" s="34"/>
      <c r="S61" s="34"/>
      <c r="T61" s="34"/>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row>
    <row r="62" spans="1:51" x14ac:dyDescent="0.25">
      <c r="A62" s="47"/>
      <c r="B62" s="34"/>
      <c r="C62" s="34"/>
      <c r="D62" s="34"/>
      <c r="E62" s="34"/>
      <c r="F62" s="34"/>
      <c r="G62" s="34"/>
      <c r="H62" s="34"/>
      <c r="I62" s="34"/>
      <c r="J62" s="34"/>
      <c r="K62" s="34"/>
      <c r="L62" s="34"/>
      <c r="M62" s="34"/>
      <c r="N62" s="34"/>
      <c r="O62" s="34"/>
      <c r="P62" s="34"/>
      <c r="Q62" s="34"/>
      <c r="R62" s="34"/>
      <c r="S62" s="34"/>
      <c r="T62" s="34"/>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row>
    <row r="63" spans="1:51" x14ac:dyDescent="0.25">
      <c r="A63" s="47"/>
      <c r="B63" s="34"/>
      <c r="C63" s="34"/>
      <c r="D63" s="34"/>
      <c r="E63" s="34"/>
      <c r="F63" s="34"/>
      <c r="G63" s="34"/>
      <c r="H63" s="34"/>
      <c r="I63" s="34"/>
      <c r="J63" s="34"/>
      <c r="K63" s="34"/>
      <c r="L63" s="34"/>
      <c r="M63" s="34"/>
      <c r="N63" s="34"/>
      <c r="O63" s="34"/>
      <c r="P63" s="34"/>
      <c r="Q63" s="34"/>
      <c r="R63" s="34"/>
      <c r="S63" s="34"/>
      <c r="T63" s="34"/>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row>
    <row r="64" spans="1:51" x14ac:dyDescent="0.25">
      <c r="A64" s="47"/>
      <c r="B64" s="34"/>
      <c r="C64" s="34"/>
      <c r="D64" s="34"/>
      <c r="E64" s="34"/>
      <c r="F64" s="34"/>
      <c r="G64" s="34"/>
      <c r="H64" s="34"/>
      <c r="I64" s="34"/>
      <c r="J64" s="34"/>
      <c r="K64" s="34"/>
      <c r="L64" s="34"/>
      <c r="M64" s="34"/>
      <c r="N64" s="34"/>
      <c r="O64" s="34"/>
      <c r="P64" s="34"/>
      <c r="Q64" s="34"/>
      <c r="R64" s="34"/>
      <c r="S64" s="34"/>
      <c r="T64" s="34"/>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row>
    <row r="65" spans="1:51" x14ac:dyDescent="0.25">
      <c r="A65" s="47"/>
      <c r="B65" s="34"/>
      <c r="C65" s="34"/>
      <c r="D65" s="34"/>
      <c r="E65" s="34"/>
      <c r="F65" s="34"/>
      <c r="G65" s="34"/>
      <c r="H65" s="34"/>
      <c r="I65" s="34"/>
      <c r="J65" s="34"/>
      <c r="K65" s="34"/>
      <c r="L65" s="34"/>
      <c r="M65" s="34"/>
      <c r="N65" s="34"/>
      <c r="O65" s="34"/>
      <c r="P65" s="34"/>
      <c r="Q65" s="34"/>
      <c r="R65" s="34"/>
      <c r="S65" s="34"/>
      <c r="T65" s="34"/>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row>
    <row r="66" spans="1:51" x14ac:dyDescent="0.25">
      <c r="A66" s="47"/>
      <c r="B66" s="34"/>
      <c r="C66" s="34"/>
      <c r="D66" s="34"/>
      <c r="E66" s="34"/>
      <c r="F66" s="34"/>
      <c r="G66" s="34"/>
      <c r="H66" s="34"/>
      <c r="I66" s="34"/>
      <c r="J66" s="34"/>
      <c r="K66" s="34"/>
      <c r="L66" s="34"/>
      <c r="M66" s="34"/>
      <c r="N66" s="19"/>
      <c r="O66" s="19"/>
      <c r="P66" s="19"/>
      <c r="Q66" s="19"/>
      <c r="R66" s="34"/>
      <c r="S66" s="34"/>
      <c r="T66" s="34"/>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row>
    <row r="67" spans="1:51" x14ac:dyDescent="0.25">
      <c r="A67" s="19"/>
      <c r="B67" s="19"/>
      <c r="C67" s="19"/>
      <c r="D67" s="19"/>
      <c r="E67" s="19"/>
      <c r="F67" s="19"/>
      <c r="G67" s="19"/>
      <c r="H67" s="19"/>
      <c r="I67" s="19"/>
      <c r="J67" s="19"/>
      <c r="K67" s="19"/>
      <c r="L67" s="19"/>
      <c r="M67" s="19"/>
      <c r="N67" s="19"/>
      <c r="O67" s="19"/>
      <c r="P67" s="19"/>
      <c r="Q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row>
    <row r="68" spans="1:51" x14ac:dyDescent="0.25">
      <c r="A68" s="19"/>
      <c r="B68" s="19"/>
      <c r="C68" s="19"/>
      <c r="D68" s="19"/>
      <c r="E68" s="19"/>
      <c r="F68" s="19"/>
      <c r="G68" s="19"/>
      <c r="H68" s="19"/>
      <c r="I68" s="19"/>
      <c r="J68" s="19"/>
      <c r="K68" s="19"/>
      <c r="L68" s="19"/>
      <c r="M68" s="19"/>
      <c r="N68" s="19"/>
      <c r="O68" s="19"/>
      <c r="P68" s="19"/>
      <c r="Q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row>
    <row r="69" spans="1:51" x14ac:dyDescent="0.25">
      <c r="A69" s="19"/>
      <c r="B69" s="19"/>
      <c r="C69" s="19"/>
      <c r="D69" s="19"/>
      <c r="E69" s="19"/>
      <c r="F69" s="19"/>
      <c r="G69" s="19"/>
      <c r="H69" s="19"/>
      <c r="I69" s="19"/>
      <c r="J69" s="19"/>
      <c r="K69" s="19"/>
      <c r="L69" s="19"/>
      <c r="M69" s="19"/>
      <c r="N69" s="19"/>
      <c r="O69" s="19"/>
      <c r="P69" s="19"/>
      <c r="Q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row>
    <row r="70" spans="1:51" x14ac:dyDescent="0.25">
      <c r="A70" s="19"/>
      <c r="B70" s="19"/>
      <c r="C70" s="19"/>
      <c r="D70" s="19"/>
      <c r="E70" s="19"/>
      <c r="F70" s="19"/>
      <c r="G70" s="19"/>
      <c r="H70" s="19"/>
      <c r="I70" s="19"/>
      <c r="J70" s="19"/>
      <c r="K70" s="19"/>
      <c r="L70" s="19"/>
      <c r="M70" s="19"/>
      <c r="N70" s="19"/>
      <c r="O70" s="19"/>
      <c r="P70" s="19"/>
      <c r="Q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row>
    <row r="71" spans="1:51" x14ac:dyDescent="0.25">
      <c r="A71" s="19"/>
      <c r="B71" s="19"/>
      <c r="C71" s="19"/>
      <c r="D71" s="19"/>
      <c r="E71" s="19"/>
      <c r="F71" s="19"/>
      <c r="G71" s="19"/>
      <c r="H71" s="19"/>
      <c r="I71" s="19"/>
      <c r="J71" s="19"/>
      <c r="K71" s="19"/>
      <c r="L71" s="19"/>
      <c r="M71" s="19"/>
      <c r="N71" s="19"/>
      <c r="O71" s="19"/>
      <c r="P71" s="19"/>
      <c r="Q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row>
    <row r="72" spans="1:51" x14ac:dyDescent="0.25">
      <c r="A72" s="19"/>
      <c r="B72" s="19"/>
      <c r="C72" s="19"/>
      <c r="D72" s="19"/>
      <c r="E72" s="19"/>
      <c r="F72" s="19"/>
      <c r="G72" s="19"/>
      <c r="H72" s="19"/>
      <c r="I72" s="19"/>
      <c r="J72" s="19"/>
      <c r="K72" s="19"/>
      <c r="L72" s="19"/>
      <c r="M72" s="19"/>
      <c r="N72" s="19"/>
      <c r="O72" s="19"/>
      <c r="P72" s="19"/>
      <c r="Q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row>
    <row r="73" spans="1:51" x14ac:dyDescent="0.25">
      <c r="A73" s="19"/>
      <c r="B73" s="19"/>
      <c r="C73" s="19"/>
      <c r="D73" s="19"/>
      <c r="E73" s="19"/>
      <c r="F73" s="19"/>
      <c r="G73" s="19"/>
      <c r="H73" s="19"/>
      <c r="I73" s="19"/>
      <c r="J73" s="19"/>
      <c r="K73" s="19"/>
      <c r="L73" s="19"/>
      <c r="M73" s="19"/>
      <c r="N73" s="19"/>
      <c r="O73" s="19"/>
      <c r="P73" s="19"/>
      <c r="Q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row>
    <row r="74" spans="1:51" x14ac:dyDescent="0.25">
      <c r="A74" s="19"/>
      <c r="B74" s="19"/>
      <c r="C74" s="19"/>
      <c r="D74" s="19"/>
      <c r="E74" s="19"/>
      <c r="F74" s="19"/>
      <c r="G74" s="19"/>
      <c r="H74" s="19"/>
      <c r="I74" s="19"/>
      <c r="J74" s="19"/>
      <c r="K74" s="19"/>
      <c r="L74" s="19"/>
      <c r="M74" s="19"/>
      <c r="N74" s="19"/>
      <c r="O74" s="19"/>
      <c r="P74" s="19"/>
      <c r="Q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row>
    <row r="75" spans="1:51" x14ac:dyDescent="0.25">
      <c r="A75" s="19"/>
      <c r="B75" s="19"/>
      <c r="C75" s="19"/>
      <c r="D75" s="19"/>
      <c r="E75" s="19"/>
      <c r="F75" s="19"/>
      <c r="G75" s="19"/>
      <c r="H75" s="19"/>
      <c r="I75" s="19"/>
      <c r="J75" s="19"/>
      <c r="K75" s="19"/>
      <c r="L75" s="19"/>
      <c r="M75" s="19"/>
      <c r="N75" s="19"/>
      <c r="O75" s="19"/>
      <c r="P75" s="19"/>
      <c r="Q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row>
    <row r="76" spans="1:51" x14ac:dyDescent="0.25">
      <c r="A76" s="19"/>
      <c r="B76" s="19"/>
      <c r="C76" s="19"/>
      <c r="D76" s="19"/>
      <c r="E76" s="19"/>
      <c r="F76" s="19"/>
      <c r="G76" s="19"/>
      <c r="H76" s="19"/>
      <c r="I76" s="19"/>
      <c r="J76" s="19"/>
      <c r="K76" s="19"/>
      <c r="L76" s="19"/>
      <c r="M76" s="19"/>
      <c r="N76" s="19"/>
      <c r="O76" s="19"/>
      <c r="P76" s="19"/>
      <c r="Q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row>
    <row r="77" spans="1:51" x14ac:dyDescent="0.25">
      <c r="A77" s="19"/>
      <c r="B77" s="19"/>
      <c r="C77" s="19"/>
      <c r="D77" s="19"/>
      <c r="E77" s="19"/>
      <c r="F77" s="19"/>
      <c r="G77" s="19"/>
      <c r="H77" s="19"/>
      <c r="I77" s="19"/>
      <c r="J77" s="19"/>
      <c r="K77" s="19"/>
      <c r="L77" s="19"/>
      <c r="M77" s="19"/>
      <c r="N77" s="19"/>
      <c r="O77" s="19"/>
      <c r="P77" s="19"/>
      <c r="Q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row>
    <row r="78" spans="1:51" x14ac:dyDescent="0.25">
      <c r="A78" s="19"/>
      <c r="B78" s="19"/>
      <c r="C78" s="19"/>
      <c r="D78" s="19"/>
      <c r="E78" s="19"/>
      <c r="F78" s="19"/>
      <c r="G78" s="19"/>
      <c r="H78" s="19"/>
      <c r="I78" s="19"/>
      <c r="J78" s="19"/>
      <c r="K78" s="19"/>
      <c r="L78" s="19"/>
      <c r="M78" s="19"/>
      <c r="N78" s="19"/>
      <c r="O78" s="19"/>
      <c r="P78" s="19"/>
      <c r="Q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row>
    <row r="79" spans="1:51" x14ac:dyDescent="0.25">
      <c r="A79" s="19"/>
      <c r="B79" s="19"/>
      <c r="C79" s="19"/>
      <c r="D79" s="19"/>
      <c r="E79" s="19"/>
      <c r="F79" s="19"/>
      <c r="G79" s="19"/>
      <c r="H79" s="19"/>
      <c r="I79" s="19"/>
      <c r="J79" s="19"/>
      <c r="K79" s="19"/>
      <c r="L79" s="19"/>
      <c r="M79" s="19"/>
      <c r="N79" s="19"/>
      <c r="O79" s="19"/>
      <c r="P79" s="19"/>
      <c r="Q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row>
    <row r="80" spans="1:51" x14ac:dyDescent="0.25">
      <c r="A80" s="19"/>
      <c r="B80" s="19"/>
      <c r="C80" s="19"/>
      <c r="D80" s="19"/>
      <c r="E80" s="19"/>
      <c r="F80" s="19"/>
      <c r="G80" s="19"/>
      <c r="H80" s="19"/>
      <c r="I80" s="19"/>
      <c r="J80" s="19"/>
      <c r="K80" s="19"/>
      <c r="L80" s="19"/>
      <c r="M80" s="19"/>
      <c r="N80" s="19"/>
      <c r="O80" s="19"/>
      <c r="P80" s="19"/>
      <c r="Q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row>
    <row r="81" spans="1:51" x14ac:dyDescent="0.25">
      <c r="A81" s="19"/>
      <c r="B81" s="19"/>
      <c r="C81" s="19"/>
      <c r="D81" s="19"/>
      <c r="E81" s="19"/>
      <c r="F81" s="19"/>
      <c r="G81" s="19"/>
      <c r="H81" s="19"/>
      <c r="I81" s="19"/>
      <c r="J81" s="19"/>
      <c r="K81" s="19"/>
      <c r="L81" s="19"/>
      <c r="M81" s="19"/>
      <c r="N81" s="19"/>
      <c r="O81" s="19"/>
      <c r="P81" s="19"/>
      <c r="Q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row>
    <row r="82" spans="1:51" x14ac:dyDescent="0.25">
      <c r="A82" s="19"/>
      <c r="B82" s="19"/>
      <c r="C82" s="19"/>
      <c r="D82" s="19"/>
      <c r="E82" s="19"/>
      <c r="F82" s="19"/>
      <c r="G82" s="19"/>
      <c r="H82" s="19"/>
      <c r="I82" s="19"/>
      <c r="J82" s="19"/>
      <c r="K82" s="19"/>
      <c r="L82" s="19"/>
      <c r="M82" s="19"/>
      <c r="N82" s="19"/>
      <c r="O82" s="19"/>
      <c r="P82" s="19"/>
      <c r="Q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row>
    <row r="83" spans="1:51" x14ac:dyDescent="0.25">
      <c r="A83" s="19"/>
      <c r="B83" s="19"/>
      <c r="C83" s="19"/>
      <c r="D83" s="19"/>
      <c r="E83" s="19"/>
      <c r="F83" s="19"/>
      <c r="G83" s="19"/>
      <c r="H83" s="19"/>
      <c r="I83" s="19"/>
      <c r="J83" s="19"/>
      <c r="K83" s="19"/>
      <c r="L83" s="19"/>
      <c r="M83" s="19"/>
      <c r="N83" s="19"/>
      <c r="O83" s="19"/>
      <c r="P83" s="19"/>
      <c r="Q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row>
    <row r="84" spans="1:51" x14ac:dyDescent="0.25">
      <c r="A84" s="19"/>
      <c r="B84" s="19"/>
      <c r="C84" s="19"/>
      <c r="D84" s="19"/>
      <c r="E84" s="19"/>
      <c r="F84" s="19"/>
      <c r="G84" s="19"/>
      <c r="H84" s="19"/>
      <c r="I84" s="19"/>
      <c r="J84" s="19"/>
      <c r="K84" s="19"/>
      <c r="L84" s="19"/>
      <c r="M84" s="19"/>
      <c r="N84" s="19"/>
      <c r="O84" s="19"/>
      <c r="P84" s="19"/>
      <c r="Q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row>
    <row r="85" spans="1:51" x14ac:dyDescent="0.25">
      <c r="A85" s="19"/>
      <c r="B85" s="19"/>
      <c r="C85" s="19"/>
      <c r="D85" s="19"/>
      <c r="E85" s="19"/>
      <c r="F85" s="19"/>
      <c r="G85" s="19"/>
      <c r="H85" s="19"/>
      <c r="I85" s="19"/>
      <c r="J85" s="19"/>
      <c r="K85" s="19"/>
      <c r="L85" s="19"/>
      <c r="M85" s="19"/>
      <c r="N85" s="19"/>
      <c r="O85" s="19"/>
      <c r="P85" s="19"/>
      <c r="Q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row>
    <row r="86" spans="1:51" x14ac:dyDescent="0.25">
      <c r="A86" s="19"/>
      <c r="B86" s="19"/>
      <c r="C86" s="19"/>
      <c r="D86" s="19"/>
      <c r="E86" s="19"/>
      <c r="F86" s="19"/>
      <c r="G86" s="19"/>
      <c r="H86" s="19"/>
      <c r="I86" s="19"/>
      <c r="J86" s="19"/>
      <c r="K86" s="19"/>
      <c r="L86" s="19"/>
      <c r="M86" s="19"/>
      <c r="N86" s="19"/>
      <c r="O86" s="19"/>
      <c r="P86" s="19"/>
      <c r="Q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row>
    <row r="87" spans="1:51" x14ac:dyDescent="0.25">
      <c r="A87" s="19"/>
      <c r="B87" s="19"/>
      <c r="C87" s="19"/>
      <c r="D87" s="19"/>
      <c r="E87" s="19"/>
      <c r="F87" s="19"/>
      <c r="G87" s="19"/>
      <c r="H87" s="19"/>
      <c r="I87" s="19"/>
      <c r="J87" s="19"/>
      <c r="K87" s="19"/>
      <c r="L87" s="19"/>
      <c r="M87" s="19"/>
      <c r="N87" s="19"/>
      <c r="O87" s="19"/>
      <c r="P87" s="19"/>
      <c r="Q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row>
    <row r="88" spans="1:51" x14ac:dyDescent="0.25">
      <c r="A88" s="19"/>
      <c r="B88" s="19"/>
      <c r="C88" s="19"/>
      <c r="D88" s="19"/>
      <c r="E88" s="19"/>
      <c r="F88" s="19"/>
      <c r="G88" s="19"/>
      <c r="H88" s="19"/>
      <c r="I88" s="19"/>
      <c r="J88" s="19"/>
      <c r="K88" s="19"/>
      <c r="L88" s="19"/>
      <c r="M88" s="19"/>
      <c r="N88" s="19"/>
      <c r="O88" s="19"/>
      <c r="P88" s="19"/>
      <c r="Q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row>
    <row r="89" spans="1:51" x14ac:dyDescent="0.25">
      <c r="A89" s="19"/>
      <c r="B89" s="19"/>
      <c r="C89" s="19"/>
      <c r="D89" s="19"/>
      <c r="E89" s="19"/>
      <c r="F89" s="19"/>
      <c r="G89" s="19"/>
      <c r="H89" s="19"/>
      <c r="I89" s="19"/>
      <c r="J89" s="19"/>
      <c r="K89" s="19"/>
      <c r="L89" s="19"/>
      <c r="M89" s="19"/>
      <c r="N89" s="19"/>
      <c r="O89" s="19"/>
      <c r="P89" s="19"/>
      <c r="Q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row>
    <row r="90" spans="1:51" x14ac:dyDescent="0.25">
      <c r="A90" s="19"/>
      <c r="B90" s="19"/>
      <c r="C90" s="19"/>
      <c r="D90" s="19"/>
      <c r="E90" s="19"/>
      <c r="F90" s="19"/>
      <c r="G90" s="19"/>
      <c r="H90" s="19"/>
      <c r="I90" s="19"/>
      <c r="J90" s="19"/>
      <c r="K90" s="19"/>
      <c r="L90" s="19"/>
      <c r="M90" s="19"/>
      <c r="N90" s="19"/>
      <c r="O90" s="19"/>
      <c r="P90" s="19"/>
      <c r="Q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row>
    <row r="91" spans="1:51" x14ac:dyDescent="0.25">
      <c r="A91" s="19"/>
      <c r="B91" s="19"/>
      <c r="C91" s="19"/>
      <c r="D91" s="19"/>
      <c r="E91" s="19"/>
      <c r="F91" s="19"/>
      <c r="G91" s="19"/>
      <c r="H91" s="19"/>
      <c r="I91" s="19"/>
      <c r="J91" s="19"/>
      <c r="K91" s="19"/>
      <c r="L91" s="19"/>
      <c r="M91" s="19"/>
      <c r="N91" s="19"/>
      <c r="O91" s="19"/>
      <c r="P91" s="19"/>
      <c r="Q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row>
    <row r="92" spans="1:51" x14ac:dyDescent="0.25">
      <c r="A92" s="19"/>
      <c r="B92" s="19"/>
      <c r="C92" s="19"/>
      <c r="D92" s="19"/>
      <c r="E92" s="19"/>
      <c r="F92" s="19"/>
      <c r="G92" s="19"/>
      <c r="H92" s="19"/>
      <c r="I92" s="19"/>
      <c r="J92" s="19"/>
      <c r="K92" s="19"/>
      <c r="L92" s="19"/>
      <c r="M92" s="19"/>
      <c r="N92" s="19"/>
      <c r="O92" s="19"/>
      <c r="P92" s="19"/>
      <c r="Q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row>
    <row r="93" spans="1:51" x14ac:dyDescent="0.25">
      <c r="A93" s="19"/>
      <c r="B93" s="19"/>
      <c r="C93" s="19"/>
      <c r="D93" s="19"/>
      <c r="E93" s="19"/>
      <c r="F93" s="19"/>
      <c r="G93" s="19"/>
      <c r="H93" s="19"/>
      <c r="I93" s="19"/>
      <c r="J93" s="19"/>
      <c r="K93" s="19"/>
      <c r="L93" s="19"/>
      <c r="M93" s="19"/>
      <c r="N93" s="19"/>
      <c r="O93" s="19"/>
      <c r="P93" s="19"/>
      <c r="Q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row>
    <row r="94" spans="1:51" x14ac:dyDescent="0.25">
      <c r="A94" s="19"/>
      <c r="B94" s="19"/>
      <c r="C94" s="19"/>
      <c r="D94" s="19"/>
      <c r="E94" s="19"/>
      <c r="F94" s="19"/>
      <c r="G94" s="19"/>
      <c r="H94" s="19"/>
      <c r="I94" s="19"/>
      <c r="J94" s="19"/>
      <c r="K94" s="19"/>
      <c r="L94" s="19"/>
      <c r="M94" s="19"/>
      <c r="N94" s="19"/>
      <c r="O94" s="19"/>
      <c r="P94" s="19"/>
      <c r="Q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row>
    <row r="95" spans="1:51" x14ac:dyDescent="0.25">
      <c r="A95" s="19"/>
      <c r="B95" s="19"/>
      <c r="C95" s="19"/>
      <c r="D95" s="19"/>
      <c r="E95" s="19"/>
      <c r="F95" s="19"/>
      <c r="G95" s="19"/>
      <c r="H95" s="19"/>
      <c r="I95" s="19"/>
      <c r="J95" s="19"/>
      <c r="K95" s="19"/>
      <c r="L95" s="19"/>
      <c r="M95" s="19"/>
      <c r="N95" s="19"/>
      <c r="O95" s="19"/>
      <c r="P95" s="19"/>
      <c r="Q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row>
    <row r="96" spans="1:51" x14ac:dyDescent="0.25">
      <c r="A96" s="19"/>
      <c r="B96" s="19"/>
      <c r="C96" s="19"/>
      <c r="D96" s="19"/>
      <c r="E96" s="19"/>
      <c r="F96" s="19"/>
      <c r="G96" s="19"/>
      <c r="H96" s="19"/>
      <c r="I96" s="19"/>
      <c r="J96" s="19"/>
      <c r="K96" s="19"/>
      <c r="L96" s="19"/>
      <c r="M96" s="19"/>
      <c r="N96" s="19"/>
      <c r="O96" s="19"/>
      <c r="P96" s="19"/>
      <c r="Q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row>
    <row r="97" spans="1:51" x14ac:dyDescent="0.25">
      <c r="A97" s="19"/>
      <c r="B97" s="19"/>
      <c r="C97" s="19"/>
      <c r="D97" s="19"/>
      <c r="E97" s="19"/>
      <c r="F97" s="19"/>
      <c r="G97" s="19"/>
      <c r="H97" s="19"/>
      <c r="I97" s="19"/>
      <c r="J97" s="19"/>
      <c r="K97" s="19"/>
      <c r="L97" s="19"/>
      <c r="M97" s="19"/>
      <c r="N97" s="19"/>
      <c r="O97" s="19"/>
      <c r="P97" s="19"/>
      <c r="Q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row>
    <row r="98" spans="1:51" x14ac:dyDescent="0.25">
      <c r="A98" s="19"/>
      <c r="B98" s="19"/>
      <c r="C98" s="19"/>
      <c r="D98" s="19"/>
      <c r="E98" s="19"/>
      <c r="F98" s="19"/>
      <c r="G98" s="19"/>
      <c r="H98" s="19"/>
      <c r="I98" s="19"/>
      <c r="J98" s="19"/>
      <c r="K98" s="19"/>
      <c r="L98" s="19"/>
      <c r="M98" s="19"/>
      <c r="N98" s="19"/>
      <c r="O98" s="19"/>
      <c r="P98" s="19"/>
      <c r="Q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row>
    <row r="99" spans="1:51" x14ac:dyDescent="0.25">
      <c r="A99" s="19"/>
      <c r="B99" s="19"/>
      <c r="C99" s="19"/>
      <c r="D99" s="19"/>
      <c r="E99" s="19"/>
      <c r="F99" s="19"/>
      <c r="G99" s="19"/>
      <c r="H99" s="19"/>
      <c r="I99" s="19"/>
      <c r="J99" s="19"/>
      <c r="K99" s="19"/>
      <c r="L99" s="19"/>
      <c r="M99" s="19"/>
      <c r="N99" s="19"/>
      <c r="O99" s="19"/>
      <c r="P99" s="19"/>
      <c r="Q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row>
    <row r="100" spans="1:51" x14ac:dyDescent="0.25">
      <c r="A100" s="19"/>
      <c r="B100" s="19"/>
      <c r="C100" s="19"/>
      <c r="D100" s="19"/>
      <c r="E100" s="19"/>
      <c r="F100" s="19"/>
      <c r="G100" s="19"/>
      <c r="H100" s="19"/>
      <c r="I100" s="19"/>
      <c r="J100" s="19"/>
      <c r="K100" s="19"/>
      <c r="L100" s="19"/>
      <c r="M100" s="19"/>
      <c r="N100" s="19"/>
      <c r="O100" s="19"/>
      <c r="P100" s="19"/>
      <c r="Q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row>
    <row r="101" spans="1:51" x14ac:dyDescent="0.25">
      <c r="A101" s="19"/>
      <c r="B101" s="19"/>
      <c r="C101" s="19"/>
      <c r="D101" s="19"/>
      <c r="E101" s="19"/>
      <c r="F101" s="19"/>
      <c r="G101" s="19"/>
      <c r="H101" s="19"/>
      <c r="I101" s="19"/>
      <c r="J101" s="19"/>
      <c r="K101" s="19"/>
      <c r="L101" s="19"/>
      <c r="M101" s="19"/>
      <c r="N101" s="19"/>
      <c r="O101" s="19"/>
      <c r="P101" s="19"/>
      <c r="Q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row>
  </sheetData>
  <sheetProtection algorithmName="SHA-512" hashValue="jH52iU+xt2HZwydZW9C0Ln+mlGKOE9ICl6fGCZUm8ZrLI4YWrSLgFNQ7+WSbbI9+lc4llvDhrBJ5eHQ5uz4G0w==" saltValue="STjDD98M3uxzB5MKEwA/aw==" spinCount="100000" sheet="1" objects="1" scenarios="1"/>
  <sortState xmlns:xlrd2="http://schemas.microsoft.com/office/spreadsheetml/2017/richdata2" ref="A2:O39">
    <sortCondition ref="A2:A39"/>
  </sortState>
  <phoneticPr fontId="7" type="noConversion"/>
  <pageMargins left="0.24" right="0.38" top="0.53" bottom="0.49" header="0.5" footer="0.5"/>
  <pageSetup scale="43" orientation="landscape" r:id="rId1"/>
  <headerFooter alignWithMargins="0">
    <oddHeader>&amp;C&amp;F</oddHeader>
    <oddFooter>&amp;L&amp;D&amp;C&amp;A&amp;R&amp;P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A101"/>
  <sheetViews>
    <sheetView zoomScale="80" zoomScaleNormal="80" workbookViewId="0">
      <pane xSplit="1" ySplit="1" topLeftCell="B2" activePane="bottomRight" state="frozen"/>
      <selection pane="topRight" activeCell="B1" sqref="B1"/>
      <selection pane="bottomLeft" activeCell="A4" sqref="A4"/>
      <selection pane="bottomRight" activeCell="D24" sqref="D24"/>
    </sheetView>
  </sheetViews>
  <sheetFormatPr defaultColWidth="9.140625" defaultRowHeight="15.75" x14ac:dyDescent="0.25"/>
  <cols>
    <col min="1" max="1" width="70" style="28" customWidth="1"/>
    <col min="2" max="7" width="23.42578125" style="28" customWidth="1"/>
    <col min="8" max="8" width="18.28515625" style="28" hidden="1" customWidth="1"/>
    <col min="9" max="11" width="14.85546875" style="28" hidden="1" customWidth="1"/>
    <col min="12" max="16" width="15.7109375" style="28" hidden="1" customWidth="1"/>
    <col min="17" max="16384" width="9.140625" style="28"/>
  </cols>
  <sheetData>
    <row r="1" spans="1:53" s="18" customFormat="1" ht="92.25" customHeight="1" x14ac:dyDescent="0.35">
      <c r="A1" s="151" t="s">
        <v>487</v>
      </c>
      <c r="B1" s="48" t="s">
        <v>515</v>
      </c>
      <c r="C1" s="49" t="s">
        <v>516</v>
      </c>
      <c r="D1" s="49" t="s">
        <v>539</v>
      </c>
      <c r="E1" s="49" t="s">
        <v>517</v>
      </c>
      <c r="F1" s="49" t="s">
        <v>518</v>
      </c>
      <c r="G1" s="49" t="s">
        <v>540</v>
      </c>
      <c r="H1" s="112" t="s">
        <v>541</v>
      </c>
      <c r="I1" s="110" t="s">
        <v>489</v>
      </c>
      <c r="J1" s="110" t="s">
        <v>542</v>
      </c>
      <c r="K1" s="110" t="s">
        <v>543</v>
      </c>
      <c r="L1" s="110" t="s">
        <v>544</v>
      </c>
      <c r="M1" s="110" t="s">
        <v>545</v>
      </c>
      <c r="N1" s="110" t="s">
        <v>546</v>
      </c>
      <c r="O1" s="110" t="s">
        <v>547</v>
      </c>
      <c r="P1" s="110" t="s">
        <v>548</v>
      </c>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row>
    <row r="2" spans="1:53" s="18" customFormat="1" ht="20.25" customHeight="1" x14ac:dyDescent="0.25">
      <c r="A2" s="158" t="s">
        <v>520</v>
      </c>
      <c r="B2" s="181">
        <f>'Expenditures Level I'!D2</f>
        <v>0</v>
      </c>
      <c r="C2" s="181">
        <f>IF('Expenditures Level I'!E2&gt;0,'Expenditures Level I'!E2,0)</f>
        <v>0</v>
      </c>
      <c r="D2" s="175"/>
      <c r="E2" s="181">
        <f>IF('Expenditures Level I'!F2&gt;0,'Expenditures Level I'!F2,0)</f>
        <v>0</v>
      </c>
      <c r="F2" s="181">
        <f>IF('Expenditures Level I'!G2&gt;0,'Expenditures Level I'!G2,0)</f>
        <v>0</v>
      </c>
      <c r="G2" s="181">
        <f>IF('Expenditures Level I'!H2&gt;0,'Expenditures Level I'!H2,0)</f>
        <v>0</v>
      </c>
      <c r="H2" s="109">
        <f>MAX('Expenditures Level I'!I2-SUM(B2,C2,E2),0)</f>
        <v>0</v>
      </c>
      <c r="I2" s="108">
        <f>SUM(I3:I24)+SUM(I26:I33)</f>
        <v>0</v>
      </c>
      <c r="J2" s="108"/>
      <c r="K2" s="111"/>
      <c r="L2" s="111"/>
      <c r="M2" s="111"/>
      <c r="N2" s="111"/>
      <c r="P2" s="111"/>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row>
    <row r="3" spans="1:53" ht="20.25" customHeight="1" x14ac:dyDescent="0.25">
      <c r="A3" s="143" t="str">
        <f>'Expenditures Level I'!A3</f>
        <v>Blood Alcohol</v>
      </c>
      <c r="B3" s="181" t="str">
        <f>IF('Expenditures Level I'!D3&gt;0,'Expenditures Level I'!D3," ")</f>
        <v xml:space="preserve"> </v>
      </c>
      <c r="C3" s="202"/>
      <c r="D3" s="202"/>
      <c r="E3" s="202"/>
      <c r="F3" s="202"/>
      <c r="G3" s="202"/>
      <c r="H3" s="109">
        <f>MAX(G3-SUM(B3,C3,E3),0)</f>
        <v>0</v>
      </c>
      <c r="I3" s="108">
        <f>'Casework Level I'!C2</f>
        <v>0</v>
      </c>
      <c r="J3" s="109">
        <f>IF($I3&gt;0,C3+C$39*$I3/$I$38,0)</f>
        <v>0</v>
      </c>
      <c r="K3" s="109">
        <f>IF($I3&gt;0,D3+D$39*$I3/$I$38,0)</f>
        <v>0</v>
      </c>
      <c r="L3" s="109">
        <f>IF(K3&gt;0,(K3+J3)/5,J3)</f>
        <v>0</v>
      </c>
      <c r="M3" s="109">
        <f>IF($I3&gt;0,B3+B$39*$I3/$I$38,0)</f>
        <v>0</v>
      </c>
      <c r="N3" s="109">
        <f>IF($I3&gt;0,E3+E$39*$I3/$I$38,0)</f>
        <v>0</v>
      </c>
      <c r="O3" s="109">
        <f>IF($I3&gt;0,H3+H$39*$I3/$I$38,0)</f>
        <v>0</v>
      </c>
      <c r="P3" s="109">
        <f>L3+M3+N3+O3</f>
        <v>0</v>
      </c>
      <c r="Q3" s="17"/>
      <c r="R3" s="17"/>
      <c r="S3" s="17"/>
      <c r="T3" s="17"/>
      <c r="U3" s="17"/>
      <c r="V3" s="17"/>
      <c r="W3" s="17"/>
      <c r="X3" s="17"/>
      <c r="Y3" s="17"/>
      <c r="Z3" s="17"/>
      <c r="AA3" s="17"/>
      <c r="AB3" s="17"/>
      <c r="AC3" s="17"/>
      <c r="AD3" s="17"/>
      <c r="AE3" s="17"/>
      <c r="AF3" s="17"/>
      <c r="AG3" s="17"/>
      <c r="AH3" s="17"/>
      <c r="AI3" s="17"/>
      <c r="AJ3" s="27"/>
      <c r="AK3" s="27"/>
      <c r="AL3" s="27"/>
      <c r="AM3" s="27"/>
      <c r="AN3" s="27"/>
      <c r="AO3" s="27"/>
      <c r="AP3" s="27"/>
      <c r="AQ3" s="27"/>
      <c r="AR3" s="27"/>
      <c r="AS3" s="27"/>
      <c r="AT3" s="27"/>
      <c r="AU3" s="27"/>
      <c r="AV3" s="27"/>
      <c r="AW3" s="27"/>
      <c r="AX3" s="27"/>
      <c r="AY3" s="27"/>
      <c r="AZ3" s="27"/>
      <c r="BA3" s="27"/>
    </row>
    <row r="4" spans="1:53" ht="20.25" customHeight="1" x14ac:dyDescent="0.25">
      <c r="A4" s="144" t="str">
        <f>'Expenditures Level I'!A4</f>
        <v>Crime Scene Investigation</v>
      </c>
      <c r="B4" s="181" t="str">
        <f>IF('Expenditures Level I'!D4&gt;0,'Expenditures Level I'!D4," ")</f>
        <v xml:space="preserve"> </v>
      </c>
      <c r="C4" s="175"/>
      <c r="D4" s="175"/>
      <c r="E4" s="175"/>
      <c r="F4" s="175"/>
      <c r="G4" s="175"/>
      <c r="H4" s="109">
        <f t="shared" ref="H4:H23" si="0">MAX(G4-SUM(B4,C4,E4),0)</f>
        <v>0</v>
      </c>
      <c r="I4" s="108">
        <f>'Casework Level I'!C3</f>
        <v>0</v>
      </c>
      <c r="J4" s="109">
        <f t="shared" ref="J4:J23" si="1">IF($I4&gt;0,C4+C$39*$I4/$I$38,0)</f>
        <v>0</v>
      </c>
      <c r="K4" s="109">
        <f t="shared" ref="K4:K23" si="2">IF($I4&gt;0,D4+D$39*$I4/$I$38,0)</f>
        <v>0</v>
      </c>
      <c r="L4" s="109">
        <f t="shared" ref="L4:L23" si="3">IF(K4&gt;0,(K4+J4)/5,J4)</f>
        <v>0</v>
      </c>
      <c r="M4" s="109">
        <f t="shared" ref="M4:M23" si="4">IF($I4&gt;0,B4+B$39*$I4/$I$38,0)</f>
        <v>0</v>
      </c>
      <c r="N4" s="109">
        <f t="shared" ref="N4:N23" si="5">IF($I4&gt;0,E4+E$39*$I4/$I$38,0)</f>
        <v>0</v>
      </c>
      <c r="O4" s="109">
        <f t="shared" ref="O4:O23" si="6">IF($I4&gt;0,H4+H$39*$I4/$I$38,0)</f>
        <v>0</v>
      </c>
      <c r="P4" s="109">
        <f t="shared" ref="P4:P23" si="7">L4+M4+N4+O4</f>
        <v>0</v>
      </c>
      <c r="Q4" s="17"/>
      <c r="R4" s="17"/>
      <c r="S4" s="17"/>
      <c r="T4" s="17"/>
      <c r="U4" s="17"/>
      <c r="V4" s="17"/>
      <c r="W4" s="17"/>
      <c r="X4" s="17"/>
      <c r="Y4" s="17"/>
      <c r="Z4" s="17"/>
      <c r="AA4" s="17"/>
      <c r="AB4" s="17"/>
      <c r="AC4" s="17"/>
      <c r="AD4" s="17"/>
      <c r="AE4" s="17"/>
      <c r="AF4" s="17"/>
      <c r="AG4" s="17"/>
      <c r="AH4" s="17"/>
      <c r="AI4" s="17"/>
      <c r="AJ4" s="27"/>
      <c r="AK4" s="27"/>
      <c r="AL4" s="27"/>
      <c r="AM4" s="27"/>
      <c r="AN4" s="27"/>
      <c r="AO4" s="27"/>
      <c r="AP4" s="27"/>
      <c r="AQ4" s="27"/>
      <c r="AR4" s="27"/>
      <c r="AS4" s="27"/>
      <c r="AT4" s="27"/>
      <c r="AU4" s="27"/>
      <c r="AV4" s="27"/>
      <c r="AW4" s="27"/>
      <c r="AX4" s="27"/>
      <c r="AY4" s="27"/>
      <c r="AZ4" s="27"/>
      <c r="BA4" s="27"/>
    </row>
    <row r="5" spans="1:53" s="18" customFormat="1" ht="20.25" customHeight="1" x14ac:dyDescent="0.25">
      <c r="A5" s="143" t="str">
        <f>'Expenditures Level I'!A5</f>
        <v>Digital evidence</v>
      </c>
      <c r="B5" s="181" t="str">
        <f>IF('Expenditures Level I'!D5&gt;0,'Expenditures Level I'!D5," ")</f>
        <v xml:space="preserve"> </v>
      </c>
      <c r="C5" s="202"/>
      <c r="D5" s="202"/>
      <c r="E5" s="202"/>
      <c r="F5" s="202"/>
      <c r="G5" s="202"/>
      <c r="H5" s="109">
        <f t="shared" si="0"/>
        <v>0</v>
      </c>
      <c r="I5" s="108">
        <f>'Casework Level I'!C4</f>
        <v>0</v>
      </c>
      <c r="J5" s="109">
        <f t="shared" si="1"/>
        <v>0</v>
      </c>
      <c r="K5" s="109">
        <f t="shared" si="2"/>
        <v>0</v>
      </c>
      <c r="L5" s="109">
        <f t="shared" si="3"/>
        <v>0</v>
      </c>
      <c r="M5" s="109">
        <f t="shared" si="4"/>
        <v>0</v>
      </c>
      <c r="N5" s="109">
        <f t="shared" si="5"/>
        <v>0</v>
      </c>
      <c r="O5" s="109">
        <f t="shared" si="6"/>
        <v>0</v>
      </c>
      <c r="P5" s="109">
        <f t="shared" si="7"/>
        <v>0</v>
      </c>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row>
    <row r="6" spans="1:53" s="18" customFormat="1" ht="20.25" customHeight="1" x14ac:dyDescent="0.25">
      <c r="A6" s="141" t="str">
        <f>'Expenditures Level I'!A6</f>
        <v>DNA Casework</v>
      </c>
      <c r="B6" s="181" t="str">
        <f>IF('Expenditures Level I'!D6&gt;0,'Expenditures Level I'!D6," ")</f>
        <v xml:space="preserve"> </v>
      </c>
      <c r="C6" s="175"/>
      <c r="D6" s="175"/>
      <c r="E6" s="175"/>
      <c r="F6" s="175"/>
      <c r="G6" s="175"/>
      <c r="H6" s="109">
        <f t="shared" si="0"/>
        <v>0</v>
      </c>
      <c r="I6" s="108">
        <f>'Casework Level I'!C5</f>
        <v>0</v>
      </c>
      <c r="J6" s="109">
        <f t="shared" si="1"/>
        <v>0</v>
      </c>
      <c r="K6" s="109">
        <f t="shared" si="2"/>
        <v>0</v>
      </c>
      <c r="L6" s="109">
        <f t="shared" si="3"/>
        <v>0</v>
      </c>
      <c r="M6" s="109">
        <f t="shared" si="4"/>
        <v>0</v>
      </c>
      <c r="N6" s="109">
        <f t="shared" si="5"/>
        <v>0</v>
      </c>
      <c r="O6" s="109">
        <f t="shared" si="6"/>
        <v>0</v>
      </c>
      <c r="P6" s="109">
        <f t="shared" si="7"/>
        <v>0</v>
      </c>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row>
    <row r="7" spans="1:53" ht="20.25" customHeight="1" x14ac:dyDescent="0.25">
      <c r="A7" s="143" t="str">
        <f>'Expenditures Level I'!A7</f>
        <v>DNA Database (including CODIS)</v>
      </c>
      <c r="B7" s="181" t="str">
        <f>IF('Expenditures Level I'!D7&gt;0,'Expenditures Level I'!D7," ")</f>
        <v xml:space="preserve"> </v>
      </c>
      <c r="C7" s="202"/>
      <c r="D7" s="202"/>
      <c r="E7" s="202"/>
      <c r="F7" s="202"/>
      <c r="G7" s="202"/>
      <c r="H7" s="109">
        <f t="shared" si="0"/>
        <v>0</v>
      </c>
      <c r="I7" s="108">
        <f>'Casework Level I'!C6</f>
        <v>0</v>
      </c>
      <c r="J7" s="109">
        <f t="shared" si="1"/>
        <v>0</v>
      </c>
      <c r="K7" s="109">
        <f t="shared" si="2"/>
        <v>0</v>
      </c>
      <c r="L7" s="109">
        <f t="shared" si="3"/>
        <v>0</v>
      </c>
      <c r="M7" s="109">
        <f t="shared" si="4"/>
        <v>0</v>
      </c>
      <c r="N7" s="109">
        <f t="shared" si="5"/>
        <v>0</v>
      </c>
      <c r="O7" s="109">
        <f t="shared" si="6"/>
        <v>0</v>
      </c>
      <c r="P7" s="109">
        <f t="shared" si="7"/>
        <v>0</v>
      </c>
      <c r="Q7" s="17"/>
      <c r="R7" s="17"/>
      <c r="S7" s="17"/>
      <c r="T7" s="17"/>
      <c r="U7" s="17"/>
      <c r="V7" s="17"/>
      <c r="W7" s="17"/>
      <c r="X7" s="17"/>
      <c r="Y7" s="17"/>
      <c r="Z7" s="17"/>
      <c r="AA7" s="17"/>
      <c r="AB7" s="17"/>
      <c r="AC7" s="17"/>
      <c r="AD7" s="17"/>
      <c r="AE7" s="17"/>
      <c r="AF7" s="17"/>
      <c r="AG7" s="17"/>
      <c r="AH7" s="17"/>
      <c r="AI7" s="17"/>
      <c r="AJ7" s="27"/>
      <c r="AK7" s="27"/>
      <c r="AL7" s="27"/>
      <c r="AM7" s="27"/>
      <c r="AN7" s="27"/>
      <c r="AO7" s="27"/>
      <c r="AP7" s="27"/>
      <c r="AQ7" s="27"/>
      <c r="AR7" s="27"/>
      <c r="AS7" s="27"/>
      <c r="AT7" s="27"/>
      <c r="AU7" s="27"/>
      <c r="AV7" s="27"/>
      <c r="AW7" s="27"/>
      <c r="AX7" s="27"/>
      <c r="AY7" s="27"/>
      <c r="AZ7" s="27"/>
      <c r="BA7" s="27"/>
    </row>
    <row r="8" spans="1:53" s="18" customFormat="1" ht="20.25" customHeight="1" x14ac:dyDescent="0.25">
      <c r="A8" s="141" t="str">
        <f>'Expenditures Level I'!A8</f>
        <v>Document Examination (including handwriting)</v>
      </c>
      <c r="B8" s="181" t="str">
        <f>IF('Expenditures Level I'!D8&gt;0,'Expenditures Level I'!D8," ")</f>
        <v xml:space="preserve"> </v>
      </c>
      <c r="C8" s="175"/>
      <c r="D8" s="175"/>
      <c r="E8" s="175"/>
      <c r="F8" s="175"/>
      <c r="G8" s="175"/>
      <c r="H8" s="109">
        <f t="shared" si="0"/>
        <v>0</v>
      </c>
      <c r="I8" s="108">
        <f>'Casework Level I'!C7</f>
        <v>0</v>
      </c>
      <c r="J8" s="109">
        <f t="shared" si="1"/>
        <v>0</v>
      </c>
      <c r="K8" s="109">
        <f t="shared" si="2"/>
        <v>0</v>
      </c>
      <c r="L8" s="109">
        <f t="shared" si="3"/>
        <v>0</v>
      </c>
      <c r="M8" s="109">
        <f t="shared" si="4"/>
        <v>0</v>
      </c>
      <c r="N8" s="109">
        <f t="shared" si="5"/>
        <v>0</v>
      </c>
      <c r="O8" s="109">
        <f t="shared" si="6"/>
        <v>0</v>
      </c>
      <c r="P8" s="109">
        <f t="shared" si="7"/>
        <v>0</v>
      </c>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s="18" customFormat="1" ht="20.25" customHeight="1" x14ac:dyDescent="0.25">
      <c r="A9" s="143" t="str">
        <f>'Expenditures Level I'!A9</f>
        <v>Drugs - Controlled Substances</v>
      </c>
      <c r="B9" s="181" t="str">
        <f>IF('Expenditures Level I'!D9&gt;0,'Expenditures Level I'!D9," ")</f>
        <v xml:space="preserve"> </v>
      </c>
      <c r="C9" s="202"/>
      <c r="D9" s="202"/>
      <c r="E9" s="202"/>
      <c r="F9" s="202"/>
      <c r="G9" s="202"/>
      <c r="H9" s="109">
        <f t="shared" si="0"/>
        <v>0</v>
      </c>
      <c r="I9" s="108">
        <f>'Casework Level I'!C8</f>
        <v>0</v>
      </c>
      <c r="J9" s="109">
        <f t="shared" si="1"/>
        <v>0</v>
      </c>
      <c r="K9" s="109">
        <f t="shared" si="2"/>
        <v>0</v>
      </c>
      <c r="L9" s="109">
        <f t="shared" si="3"/>
        <v>0</v>
      </c>
      <c r="M9" s="109">
        <f t="shared" si="4"/>
        <v>0</v>
      </c>
      <c r="N9" s="109">
        <f t="shared" si="5"/>
        <v>0</v>
      </c>
      <c r="O9" s="109">
        <f t="shared" si="6"/>
        <v>0</v>
      </c>
      <c r="P9" s="109">
        <f t="shared" si="7"/>
        <v>0</v>
      </c>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row>
    <row r="10" spans="1:53" s="18" customFormat="1" ht="20.25" customHeight="1" x14ac:dyDescent="0.25">
      <c r="A10" s="145" t="str">
        <f>'Expenditures Level I'!A10</f>
        <v>Evidence Screening &amp; Processing</v>
      </c>
      <c r="B10" s="181" t="str">
        <f>IF('Expenditures Level I'!D10&gt;0,'Expenditures Level I'!D10," ")</f>
        <v xml:space="preserve"> </v>
      </c>
      <c r="C10" s="175"/>
      <c r="D10" s="175"/>
      <c r="E10" s="175"/>
      <c r="F10" s="175"/>
      <c r="G10" s="175"/>
      <c r="H10" s="109">
        <f t="shared" si="0"/>
        <v>0</v>
      </c>
      <c r="I10" s="108">
        <f>'Casework Level I'!C9</f>
        <v>0</v>
      </c>
      <c r="J10" s="109">
        <f t="shared" si="1"/>
        <v>0</v>
      </c>
      <c r="K10" s="109">
        <f t="shared" si="2"/>
        <v>0</v>
      </c>
      <c r="L10" s="109">
        <f t="shared" si="3"/>
        <v>0</v>
      </c>
      <c r="M10" s="109">
        <f t="shared" si="4"/>
        <v>0</v>
      </c>
      <c r="N10" s="109">
        <f t="shared" si="5"/>
        <v>0</v>
      </c>
      <c r="O10" s="109">
        <f t="shared" si="6"/>
        <v>0</v>
      </c>
      <c r="P10" s="109">
        <f t="shared" si="7"/>
        <v>0</v>
      </c>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row>
    <row r="11" spans="1:53" s="18" customFormat="1" ht="20.25" customHeight="1" x14ac:dyDescent="0.25">
      <c r="A11" s="143" t="str">
        <f>'Expenditures Level I'!A11</f>
        <v xml:space="preserve">Explosives </v>
      </c>
      <c r="B11" s="181" t="str">
        <f>IF('Expenditures Level I'!D11&gt;0,'Expenditures Level I'!D11," ")</f>
        <v xml:space="preserve"> </v>
      </c>
      <c r="C11" s="202"/>
      <c r="D11" s="202"/>
      <c r="E11" s="202"/>
      <c r="F11" s="202"/>
      <c r="G11" s="202"/>
      <c r="H11" s="109">
        <f t="shared" si="0"/>
        <v>0</v>
      </c>
      <c r="I11" s="108">
        <f>'Casework Level I'!C10</f>
        <v>0</v>
      </c>
      <c r="J11" s="109">
        <f t="shared" si="1"/>
        <v>0</v>
      </c>
      <c r="K11" s="109">
        <f t="shared" si="2"/>
        <v>0</v>
      </c>
      <c r="L11" s="109">
        <f t="shared" si="3"/>
        <v>0</v>
      </c>
      <c r="M11" s="109">
        <f t="shared" si="4"/>
        <v>0</v>
      </c>
      <c r="N11" s="109">
        <f t="shared" si="5"/>
        <v>0</v>
      </c>
      <c r="O11" s="109">
        <f t="shared" si="6"/>
        <v>0</v>
      </c>
      <c r="P11" s="109">
        <f t="shared" si="7"/>
        <v>0</v>
      </c>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ht="20.25" customHeight="1" x14ac:dyDescent="0.25">
      <c r="A12" s="141" t="str">
        <f>'Expenditures Level I'!A12</f>
        <v>Fingerprints</v>
      </c>
      <c r="B12" s="181" t="str">
        <f>IF('Expenditures Level I'!D12&gt;0,'Expenditures Level I'!D12," ")</f>
        <v xml:space="preserve"> </v>
      </c>
      <c r="C12" s="175"/>
      <c r="D12" s="175"/>
      <c r="E12" s="175"/>
      <c r="F12" s="175"/>
      <c r="G12" s="175"/>
      <c r="H12" s="109">
        <f t="shared" si="0"/>
        <v>0</v>
      </c>
      <c r="I12" s="108">
        <f>'Casework Level I'!C11</f>
        <v>0</v>
      </c>
      <c r="J12" s="109">
        <f t="shared" si="1"/>
        <v>0</v>
      </c>
      <c r="K12" s="109">
        <f t="shared" si="2"/>
        <v>0</v>
      </c>
      <c r="L12" s="109">
        <f t="shared" si="3"/>
        <v>0</v>
      </c>
      <c r="M12" s="109">
        <f t="shared" si="4"/>
        <v>0</v>
      </c>
      <c r="N12" s="109">
        <f t="shared" si="5"/>
        <v>0</v>
      </c>
      <c r="O12" s="109">
        <f t="shared" si="6"/>
        <v>0</v>
      </c>
      <c r="P12" s="109">
        <f t="shared" si="7"/>
        <v>0</v>
      </c>
      <c r="Q12" s="17"/>
      <c r="R12" s="17"/>
      <c r="S12" s="17"/>
      <c r="T12" s="17"/>
      <c r="U12" s="17"/>
      <c r="V12" s="17"/>
      <c r="W12" s="17"/>
      <c r="X12" s="17"/>
      <c r="Y12" s="17"/>
      <c r="Z12" s="17"/>
      <c r="AA12" s="17"/>
      <c r="AB12" s="17"/>
      <c r="AC12" s="17"/>
      <c r="AD12" s="17"/>
      <c r="AE12" s="17"/>
      <c r="AF12" s="17"/>
      <c r="AG12" s="17"/>
      <c r="AH12" s="17"/>
      <c r="AI12" s="17"/>
      <c r="AJ12" s="27"/>
      <c r="AK12" s="27"/>
      <c r="AL12" s="27"/>
      <c r="AM12" s="27"/>
      <c r="AN12" s="27"/>
      <c r="AO12" s="27"/>
      <c r="AP12" s="27"/>
      <c r="AQ12" s="27"/>
      <c r="AR12" s="27"/>
      <c r="AS12" s="27"/>
      <c r="AT12" s="27"/>
      <c r="AU12" s="27"/>
      <c r="AV12" s="27"/>
      <c r="AW12" s="27"/>
      <c r="AX12" s="27"/>
      <c r="AY12" s="27"/>
      <c r="AZ12" s="27"/>
      <c r="BA12" s="27"/>
    </row>
    <row r="13" spans="1:53" ht="20.25" customHeight="1" x14ac:dyDescent="0.25">
      <c r="A13" s="143" t="str">
        <f>'Expenditures Level I'!A13</f>
        <v>Fingerprints Database (including IAFIS)</v>
      </c>
      <c r="B13" s="181" t="str">
        <f>IF('Expenditures Level I'!D13&gt;0,'Expenditures Level I'!D13," ")</f>
        <v xml:space="preserve"> </v>
      </c>
      <c r="C13" s="202"/>
      <c r="D13" s="202"/>
      <c r="E13" s="202"/>
      <c r="F13" s="202"/>
      <c r="G13" s="202"/>
      <c r="H13" s="109">
        <f t="shared" si="0"/>
        <v>0</v>
      </c>
      <c r="I13" s="108">
        <f>'Casework Level I'!C12</f>
        <v>0</v>
      </c>
      <c r="J13" s="109">
        <f t="shared" si="1"/>
        <v>0</v>
      </c>
      <c r="K13" s="109">
        <f t="shared" si="2"/>
        <v>0</v>
      </c>
      <c r="L13" s="109">
        <f t="shared" si="3"/>
        <v>0</v>
      </c>
      <c r="M13" s="109">
        <f t="shared" si="4"/>
        <v>0</v>
      </c>
      <c r="N13" s="109">
        <f t="shared" si="5"/>
        <v>0</v>
      </c>
      <c r="O13" s="109">
        <f t="shared" si="6"/>
        <v>0</v>
      </c>
      <c r="P13" s="109">
        <f t="shared" si="7"/>
        <v>0</v>
      </c>
      <c r="Q13" s="17"/>
      <c r="R13" s="17"/>
      <c r="S13" s="17"/>
      <c r="T13" s="17"/>
      <c r="U13" s="17"/>
      <c r="V13" s="17"/>
      <c r="W13" s="17"/>
      <c r="X13" s="17"/>
      <c r="Y13" s="17"/>
      <c r="Z13" s="17"/>
      <c r="AA13" s="17"/>
      <c r="AB13" s="17"/>
      <c r="AC13" s="17"/>
      <c r="AD13" s="17"/>
      <c r="AE13" s="17"/>
      <c r="AF13" s="17"/>
      <c r="AG13" s="17"/>
      <c r="AH13" s="17"/>
      <c r="AI13" s="17"/>
      <c r="AJ13" s="27"/>
      <c r="AK13" s="27"/>
      <c r="AL13" s="27"/>
      <c r="AM13" s="27"/>
      <c r="AN13" s="27"/>
      <c r="AO13" s="27"/>
      <c r="AP13" s="27"/>
      <c r="AQ13" s="27"/>
      <c r="AR13" s="27"/>
      <c r="AS13" s="27"/>
      <c r="AT13" s="27"/>
      <c r="AU13" s="27"/>
      <c r="AV13" s="27"/>
      <c r="AW13" s="27"/>
      <c r="AX13" s="27"/>
      <c r="AY13" s="27"/>
      <c r="AZ13" s="27"/>
      <c r="BA13" s="27"/>
    </row>
    <row r="14" spans="1:53" s="18" customFormat="1" ht="20.25" customHeight="1" x14ac:dyDescent="0.25">
      <c r="A14" s="144" t="str">
        <f>'Expenditures Level I'!A14</f>
        <v>Fire analysis</v>
      </c>
      <c r="B14" s="181" t="str">
        <f>IF('Expenditures Level I'!D14&gt;0,'Expenditures Level I'!D14," ")</f>
        <v xml:space="preserve"> </v>
      </c>
      <c r="C14" s="175"/>
      <c r="D14" s="175"/>
      <c r="E14" s="175"/>
      <c r="F14" s="175"/>
      <c r="G14" s="175"/>
      <c r="H14" s="109">
        <f t="shared" si="0"/>
        <v>0</v>
      </c>
      <c r="I14" s="108">
        <f>'Casework Level I'!C13</f>
        <v>0</v>
      </c>
      <c r="J14" s="109">
        <f t="shared" si="1"/>
        <v>0</v>
      </c>
      <c r="K14" s="109">
        <f t="shared" si="2"/>
        <v>0</v>
      </c>
      <c r="L14" s="109">
        <f t="shared" si="3"/>
        <v>0</v>
      </c>
      <c r="M14" s="109">
        <f t="shared" si="4"/>
        <v>0</v>
      </c>
      <c r="N14" s="109">
        <f t="shared" si="5"/>
        <v>0</v>
      </c>
      <c r="O14" s="109">
        <f t="shared" si="6"/>
        <v>0</v>
      </c>
      <c r="P14" s="109">
        <f t="shared" si="7"/>
        <v>0</v>
      </c>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3" ht="20.25" customHeight="1" x14ac:dyDescent="0.25">
      <c r="A15" s="143" t="str">
        <f>'Expenditures Level I'!A15</f>
        <v>Firearms and Ballistics</v>
      </c>
      <c r="B15" s="181" t="str">
        <f>IF('Expenditures Level I'!D15&gt;0,'Expenditures Level I'!D15," ")</f>
        <v xml:space="preserve"> </v>
      </c>
      <c r="C15" s="202"/>
      <c r="D15" s="202"/>
      <c r="E15" s="202"/>
      <c r="F15" s="202"/>
      <c r="G15" s="202"/>
      <c r="H15" s="109">
        <f t="shared" si="0"/>
        <v>0</v>
      </c>
      <c r="I15" s="108">
        <f>'Casework Level I'!C14</f>
        <v>0</v>
      </c>
      <c r="J15" s="109">
        <f t="shared" si="1"/>
        <v>0</v>
      </c>
      <c r="K15" s="109">
        <f t="shared" si="2"/>
        <v>0</v>
      </c>
      <c r="L15" s="109">
        <f t="shared" si="3"/>
        <v>0</v>
      </c>
      <c r="M15" s="109">
        <f t="shared" si="4"/>
        <v>0</v>
      </c>
      <c r="N15" s="109">
        <f t="shared" si="5"/>
        <v>0</v>
      </c>
      <c r="O15" s="109">
        <f t="shared" si="6"/>
        <v>0</v>
      </c>
      <c r="P15" s="109">
        <f t="shared" si="7"/>
        <v>0</v>
      </c>
      <c r="Q15" s="17"/>
      <c r="R15" s="17"/>
      <c r="S15" s="17"/>
      <c r="T15" s="17"/>
      <c r="U15" s="17"/>
      <c r="V15" s="17"/>
      <c r="W15" s="17"/>
      <c r="X15" s="17"/>
      <c r="Y15" s="17"/>
      <c r="Z15" s="17"/>
      <c r="AA15" s="17"/>
      <c r="AB15" s="17"/>
      <c r="AC15" s="17"/>
      <c r="AD15" s="17"/>
      <c r="AE15" s="17"/>
      <c r="AF15" s="17"/>
      <c r="AG15" s="17"/>
      <c r="AH15" s="17"/>
      <c r="AI15" s="17"/>
      <c r="AJ15" s="27"/>
      <c r="AK15" s="27"/>
      <c r="AL15" s="27"/>
      <c r="AM15" s="27"/>
      <c r="AN15" s="27"/>
      <c r="AO15" s="27"/>
      <c r="AP15" s="27"/>
      <c r="AQ15" s="27"/>
      <c r="AR15" s="27"/>
      <c r="AS15" s="27"/>
      <c r="AT15" s="27"/>
      <c r="AU15" s="27"/>
      <c r="AV15" s="27"/>
      <c r="AW15" s="27"/>
      <c r="AX15" s="27"/>
      <c r="AY15" s="27"/>
      <c r="AZ15" s="27"/>
      <c r="BA15" s="27"/>
    </row>
    <row r="16" spans="1:53" ht="20.25" customHeight="1" x14ac:dyDescent="0.25">
      <c r="A16" s="141" t="str">
        <f>'Expenditures Level I'!A16</f>
        <v>Firearms Database (including NIBIN)</v>
      </c>
      <c r="B16" s="181" t="str">
        <f>IF('Expenditures Level I'!D16&gt;0,'Expenditures Level I'!D16," ")</f>
        <v xml:space="preserve"> </v>
      </c>
      <c r="C16" s="175"/>
      <c r="D16" s="175"/>
      <c r="E16" s="175"/>
      <c r="F16" s="175"/>
      <c r="G16" s="175"/>
      <c r="H16" s="109">
        <f t="shared" si="0"/>
        <v>0</v>
      </c>
      <c r="I16" s="108">
        <f>'Casework Level I'!C15</f>
        <v>0</v>
      </c>
      <c r="J16" s="109">
        <f t="shared" si="1"/>
        <v>0</v>
      </c>
      <c r="K16" s="109">
        <f t="shared" si="2"/>
        <v>0</v>
      </c>
      <c r="L16" s="109">
        <f t="shared" si="3"/>
        <v>0</v>
      </c>
      <c r="M16" s="109">
        <f t="shared" si="4"/>
        <v>0</v>
      </c>
      <c r="N16" s="109">
        <f t="shared" si="5"/>
        <v>0</v>
      </c>
      <c r="O16" s="109">
        <f t="shared" si="6"/>
        <v>0</v>
      </c>
      <c r="P16" s="109">
        <f t="shared" si="7"/>
        <v>0</v>
      </c>
      <c r="Q16" s="17"/>
      <c r="R16" s="17"/>
      <c r="S16" s="17"/>
      <c r="T16" s="17"/>
      <c r="U16" s="17"/>
      <c r="V16" s="17"/>
      <c r="W16" s="17"/>
      <c r="X16" s="17"/>
      <c r="Y16" s="17"/>
      <c r="Z16" s="17"/>
      <c r="AA16" s="17"/>
      <c r="AB16" s="17"/>
      <c r="AC16" s="17"/>
      <c r="AD16" s="17"/>
      <c r="AE16" s="17"/>
      <c r="AF16" s="17"/>
      <c r="AG16" s="17"/>
      <c r="AH16" s="17"/>
      <c r="AI16" s="17"/>
      <c r="AJ16" s="27"/>
      <c r="AK16" s="27"/>
      <c r="AL16" s="27"/>
      <c r="AM16" s="27"/>
      <c r="AN16" s="27"/>
      <c r="AO16" s="27"/>
      <c r="AP16" s="27"/>
      <c r="AQ16" s="27"/>
      <c r="AR16" s="27"/>
      <c r="AS16" s="27"/>
      <c r="AT16" s="27"/>
      <c r="AU16" s="27"/>
      <c r="AV16" s="27"/>
      <c r="AW16" s="27"/>
      <c r="AX16" s="27"/>
      <c r="AY16" s="27"/>
      <c r="AZ16" s="27"/>
      <c r="BA16" s="27"/>
    </row>
    <row r="17" spans="1:53" s="18" customFormat="1" ht="20.25" customHeight="1" x14ac:dyDescent="0.25">
      <c r="A17" s="143" t="str">
        <f>'Expenditures Level I'!A17</f>
        <v>Forensic Pathology</v>
      </c>
      <c r="B17" s="181" t="str">
        <f>IF('Expenditures Level I'!D17&gt;0,'Expenditures Level I'!D17," ")</f>
        <v xml:space="preserve"> </v>
      </c>
      <c r="C17" s="202"/>
      <c r="D17" s="202"/>
      <c r="E17" s="202"/>
      <c r="F17" s="202"/>
      <c r="G17" s="202"/>
      <c r="H17" s="109">
        <f t="shared" si="0"/>
        <v>0</v>
      </c>
      <c r="I17" s="108">
        <f>'Casework Level I'!C16</f>
        <v>0</v>
      </c>
      <c r="J17" s="109">
        <f t="shared" si="1"/>
        <v>0</v>
      </c>
      <c r="K17" s="109">
        <f t="shared" si="2"/>
        <v>0</v>
      </c>
      <c r="L17" s="109">
        <f t="shared" si="3"/>
        <v>0</v>
      </c>
      <c r="M17" s="109">
        <f t="shared" si="4"/>
        <v>0</v>
      </c>
      <c r="N17" s="109">
        <f t="shared" si="5"/>
        <v>0</v>
      </c>
      <c r="O17" s="109">
        <f t="shared" si="6"/>
        <v>0</v>
      </c>
      <c r="P17" s="109">
        <f t="shared" si="7"/>
        <v>0</v>
      </c>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s="18" customFormat="1" ht="20.25" customHeight="1" x14ac:dyDescent="0.25">
      <c r="A18" s="141" t="str">
        <f>'Expenditures Level I'!A18</f>
        <v>Gun Shot Residue (GSR)</v>
      </c>
      <c r="B18" s="181" t="str">
        <f>IF('Expenditures Level I'!D18&gt;0,'Expenditures Level I'!D18," ")</f>
        <v xml:space="preserve"> </v>
      </c>
      <c r="C18" s="175"/>
      <c r="D18" s="175"/>
      <c r="E18" s="175"/>
      <c r="F18" s="175"/>
      <c r="G18" s="175"/>
      <c r="H18" s="109">
        <f t="shared" si="0"/>
        <v>0</v>
      </c>
      <c r="I18" s="108">
        <f>'Casework Level I'!C17</f>
        <v>0</v>
      </c>
      <c r="J18" s="109">
        <f t="shared" si="1"/>
        <v>0</v>
      </c>
      <c r="K18" s="109">
        <f t="shared" si="2"/>
        <v>0</v>
      </c>
      <c r="L18" s="109">
        <f t="shared" si="3"/>
        <v>0</v>
      </c>
      <c r="M18" s="109">
        <f t="shared" si="4"/>
        <v>0</v>
      </c>
      <c r="N18" s="109">
        <f t="shared" si="5"/>
        <v>0</v>
      </c>
      <c r="O18" s="109">
        <f t="shared" si="6"/>
        <v>0</v>
      </c>
      <c r="P18" s="109">
        <f t="shared" si="7"/>
        <v>0</v>
      </c>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1:53" s="18" customFormat="1" ht="20.25" customHeight="1" x14ac:dyDescent="0.25">
      <c r="A19" s="143" t="str">
        <f>'Expenditures Level I'!A19</f>
        <v>Marks and Impressions</v>
      </c>
      <c r="B19" s="181" t="str">
        <f>IF('Expenditures Level I'!D19&gt;0,'Expenditures Level I'!D19," ")</f>
        <v xml:space="preserve"> </v>
      </c>
      <c r="C19" s="202"/>
      <c r="D19" s="202"/>
      <c r="E19" s="202"/>
      <c r="F19" s="202"/>
      <c r="G19" s="202"/>
      <c r="H19" s="109">
        <f t="shared" si="0"/>
        <v>0</v>
      </c>
      <c r="I19" s="108">
        <f>'Casework Level I'!C18</f>
        <v>0</v>
      </c>
      <c r="J19" s="109">
        <f t="shared" si="1"/>
        <v>0</v>
      </c>
      <c r="K19" s="109">
        <f t="shared" si="2"/>
        <v>0</v>
      </c>
      <c r="L19" s="109">
        <f t="shared" si="3"/>
        <v>0</v>
      </c>
      <c r="M19" s="109">
        <f t="shared" si="4"/>
        <v>0</v>
      </c>
      <c r="N19" s="109">
        <f t="shared" si="5"/>
        <v>0</v>
      </c>
      <c r="O19" s="109">
        <f t="shared" si="6"/>
        <v>0</v>
      </c>
      <c r="P19" s="109">
        <f t="shared" si="7"/>
        <v>0</v>
      </c>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1:53" ht="20.25" customHeight="1" x14ac:dyDescent="0.25">
      <c r="A20" s="145" t="str">
        <f>'Expenditures Level I'!A20</f>
        <v>Serology/Biology</v>
      </c>
      <c r="B20" s="181" t="str">
        <f>IF('Expenditures Level I'!D20&gt;0,'Expenditures Level I'!D20," ")</f>
        <v xml:space="preserve"> </v>
      </c>
      <c r="C20" s="175"/>
      <c r="D20" s="175"/>
      <c r="E20" s="175"/>
      <c r="F20" s="175"/>
      <c r="G20" s="175"/>
      <c r="H20" s="109">
        <f t="shared" si="0"/>
        <v>0</v>
      </c>
      <c r="I20" s="108">
        <f>'Casework Level I'!C19</f>
        <v>0</v>
      </c>
      <c r="J20" s="109">
        <f t="shared" si="1"/>
        <v>0</v>
      </c>
      <c r="K20" s="109">
        <f t="shared" si="2"/>
        <v>0</v>
      </c>
      <c r="L20" s="109">
        <f t="shared" si="3"/>
        <v>0</v>
      </c>
      <c r="M20" s="109">
        <f t="shared" si="4"/>
        <v>0</v>
      </c>
      <c r="N20" s="109">
        <f t="shared" si="5"/>
        <v>0</v>
      </c>
      <c r="O20" s="109">
        <f t="shared" si="6"/>
        <v>0</v>
      </c>
      <c r="P20" s="109">
        <f t="shared" si="7"/>
        <v>0</v>
      </c>
      <c r="Q20" s="17"/>
      <c r="R20" s="17"/>
      <c r="S20" s="17"/>
      <c r="T20" s="17"/>
      <c r="U20" s="17"/>
      <c r="V20" s="17"/>
      <c r="W20" s="17"/>
      <c r="X20" s="17"/>
      <c r="Y20" s="17"/>
      <c r="Z20" s="17"/>
      <c r="AA20" s="17"/>
      <c r="AB20" s="17"/>
      <c r="AC20" s="17"/>
      <c r="AD20" s="17"/>
      <c r="AE20" s="17"/>
      <c r="AF20" s="17"/>
      <c r="AG20" s="17"/>
      <c r="AH20" s="17"/>
      <c r="AI20" s="17"/>
      <c r="AJ20" s="27"/>
      <c r="AK20" s="27"/>
      <c r="AL20" s="27"/>
      <c r="AM20" s="27"/>
      <c r="AN20" s="27"/>
      <c r="AO20" s="27"/>
      <c r="AP20" s="27"/>
      <c r="AQ20" s="27"/>
      <c r="AR20" s="27"/>
      <c r="AS20" s="27"/>
      <c r="AT20" s="27"/>
      <c r="AU20" s="27"/>
      <c r="AV20" s="27"/>
      <c r="AW20" s="27"/>
      <c r="AX20" s="27"/>
      <c r="AY20" s="27"/>
      <c r="AZ20" s="27"/>
      <c r="BA20" s="27"/>
    </row>
    <row r="21" spans="1:53" s="18" customFormat="1" ht="20.25" customHeight="1" x14ac:dyDescent="0.25">
      <c r="A21" s="143" t="str">
        <f>'Expenditures Level I'!A21</f>
        <v>Toxicology ante mortem (excluding BAC)</v>
      </c>
      <c r="B21" s="181" t="str">
        <f>IF('Expenditures Level I'!D21&gt;0,'Expenditures Level I'!D21," ")</f>
        <v xml:space="preserve"> </v>
      </c>
      <c r="C21" s="202"/>
      <c r="D21" s="202"/>
      <c r="E21" s="202"/>
      <c r="F21" s="202"/>
      <c r="G21" s="202"/>
      <c r="H21" s="109">
        <f t="shared" si="0"/>
        <v>0</v>
      </c>
      <c r="I21" s="108">
        <f>'Casework Level I'!C20</f>
        <v>0</v>
      </c>
      <c r="J21" s="109">
        <f t="shared" si="1"/>
        <v>0</v>
      </c>
      <c r="K21" s="109">
        <f t="shared" si="2"/>
        <v>0</v>
      </c>
      <c r="L21" s="109">
        <f t="shared" si="3"/>
        <v>0</v>
      </c>
      <c r="M21" s="109">
        <f t="shared" si="4"/>
        <v>0</v>
      </c>
      <c r="N21" s="109">
        <f t="shared" si="5"/>
        <v>0</v>
      </c>
      <c r="O21" s="109">
        <f t="shared" si="6"/>
        <v>0</v>
      </c>
      <c r="P21" s="109">
        <f t="shared" si="7"/>
        <v>0</v>
      </c>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1:53" s="18" customFormat="1" ht="20.25" customHeight="1" x14ac:dyDescent="0.25">
      <c r="A22" s="141" t="str">
        <f>'Expenditures Level I'!A22</f>
        <v>Toxicology post mortem (excluding BAC)</v>
      </c>
      <c r="B22" s="181" t="str">
        <f>IF('Expenditures Level I'!D22&gt;0,'Expenditures Level I'!D22," ")</f>
        <v xml:space="preserve"> </v>
      </c>
      <c r="C22" s="175"/>
      <c r="D22" s="175"/>
      <c r="E22" s="175"/>
      <c r="F22" s="175"/>
      <c r="G22" s="175"/>
      <c r="H22" s="109">
        <f t="shared" si="0"/>
        <v>0</v>
      </c>
      <c r="I22" s="108">
        <f>'Casework Level I'!C21</f>
        <v>0</v>
      </c>
      <c r="J22" s="109">
        <f t="shared" si="1"/>
        <v>0</v>
      </c>
      <c r="K22" s="109">
        <f t="shared" si="2"/>
        <v>0</v>
      </c>
      <c r="L22" s="109">
        <f t="shared" si="3"/>
        <v>0</v>
      </c>
      <c r="M22" s="109">
        <f t="shared" si="4"/>
        <v>0</v>
      </c>
      <c r="N22" s="109">
        <f t="shared" si="5"/>
        <v>0</v>
      </c>
      <c r="O22" s="109">
        <f t="shared" si="6"/>
        <v>0</v>
      </c>
      <c r="P22" s="109">
        <f t="shared" si="7"/>
        <v>0</v>
      </c>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s="18" customFormat="1" ht="20.25" customHeight="1" x14ac:dyDescent="0.25">
      <c r="A23" s="143" t="str">
        <f>'Expenditures Level I'!A23</f>
        <v>Trace Evidence (includes Hairs &amp; Fibers, Paint &amp; Glass)</v>
      </c>
      <c r="B23" s="181" t="str">
        <f>IF('Expenditures Level I'!D23&gt;0,'Expenditures Level I'!D23," ")</f>
        <v xml:space="preserve"> </v>
      </c>
      <c r="C23" s="202"/>
      <c r="D23" s="202"/>
      <c r="E23" s="202"/>
      <c r="F23" s="202"/>
      <c r="G23" s="202"/>
      <c r="H23" s="109">
        <f t="shared" si="0"/>
        <v>0</v>
      </c>
      <c r="I23" s="108">
        <f>'Casework Level I'!C22</f>
        <v>0</v>
      </c>
      <c r="J23" s="109">
        <f t="shared" si="1"/>
        <v>0</v>
      </c>
      <c r="K23" s="109">
        <f t="shared" si="2"/>
        <v>0</v>
      </c>
      <c r="L23" s="109">
        <f t="shared" si="3"/>
        <v>0</v>
      </c>
      <c r="M23" s="109">
        <f t="shared" si="4"/>
        <v>0</v>
      </c>
      <c r="N23" s="109">
        <f t="shared" si="5"/>
        <v>0</v>
      </c>
      <c r="O23" s="109">
        <f t="shared" si="6"/>
        <v>0</v>
      </c>
      <c r="P23" s="109">
        <f t="shared" si="7"/>
        <v>0</v>
      </c>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1:53" ht="20.25" customHeight="1" x14ac:dyDescent="0.25">
      <c r="A24" s="141" t="str">
        <f>'Expenditures Level I'!A24</f>
        <v>Administration and Support</v>
      </c>
      <c r="B24" s="182">
        <f>IF('Expenditures Level I'!D24&gt;0,'Expenditures Level I'!D24,0)</f>
        <v>0</v>
      </c>
      <c r="C24" s="175"/>
      <c r="D24" s="175"/>
      <c r="E24" s="175"/>
      <c r="F24" s="175"/>
      <c r="G24" s="175"/>
      <c r="I24" s="50">
        <f>'Casework Level I'!C23</f>
        <v>0</v>
      </c>
      <c r="J24" s="51"/>
      <c r="K24" s="51"/>
      <c r="L24" s="51"/>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row>
    <row r="25" spans="1:53" ht="20.25" customHeight="1" x14ac:dyDescent="0.25">
      <c r="A25" s="103" t="s">
        <v>513</v>
      </c>
      <c r="B25" s="119"/>
      <c r="C25" s="119"/>
      <c r="D25" s="119"/>
      <c r="E25" s="119"/>
      <c r="F25" s="119"/>
      <c r="G25" s="119"/>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row>
    <row r="26" spans="1:53" ht="20.25" customHeight="1" x14ac:dyDescent="0.25">
      <c r="A26" s="107" t="str">
        <f>IF('Casework Level I'!A25&gt;0,'Casework Level I'!A25," ")</f>
        <v xml:space="preserve"> </v>
      </c>
      <c r="B26" s="181" t="str">
        <f>IF('Expenditures Level I'!D26&gt;0,'Expenditures Level I'!D26," ")</f>
        <v xml:space="preserve"> </v>
      </c>
      <c r="C26" s="175"/>
      <c r="D26" s="175"/>
      <c r="E26" s="175"/>
      <c r="F26" s="175"/>
      <c r="G26" s="175"/>
      <c r="H26" s="109">
        <f t="shared" ref="H26:H33" si="8">MAX(G26-SUM(B26,C26,E26),0)</f>
        <v>0</v>
      </c>
      <c r="I26" s="108">
        <f>'Casework Level I'!C25</f>
        <v>0</v>
      </c>
      <c r="J26" s="109">
        <f t="shared" ref="J26:K33" si="9">IF($I26&gt;0,C26+C$39*$I26/$I$38,0)</f>
        <v>0</v>
      </c>
      <c r="K26" s="109">
        <f t="shared" si="9"/>
        <v>0</v>
      </c>
      <c r="L26" s="109">
        <f t="shared" ref="L26" si="10">IF(K26&gt;0,(K26+J26)/5,J26)</f>
        <v>0</v>
      </c>
      <c r="M26" s="109">
        <f t="shared" ref="M26:M33" si="11">IF($I26&gt;0,B26+B$39*$I26/$I$38,0)</f>
        <v>0</v>
      </c>
      <c r="N26" s="109">
        <f t="shared" ref="N26" si="12">IF($I26&gt;0,E26+E$39*$I26/$I$38,0)</f>
        <v>0</v>
      </c>
      <c r="O26" s="109">
        <f t="shared" ref="O26:O33" si="13">IF($I26&gt;0,H26+H$39*$I26/$I$38,0)</f>
        <v>0</v>
      </c>
      <c r="P26" s="109">
        <f t="shared" ref="P26:P33" si="14">L26+M26+N26+O26</f>
        <v>0</v>
      </c>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row>
    <row r="27" spans="1:53" ht="19.5" customHeight="1" x14ac:dyDescent="0.25">
      <c r="A27" s="102" t="str">
        <f>IF('Casework Level I'!A26&gt;0,'Casework Level I'!A26," ")</f>
        <v xml:space="preserve"> </v>
      </c>
      <c r="B27" s="181" t="str">
        <f>IF('Expenditures Level I'!D27&gt;0,'Expenditures Level I'!D27," ")</f>
        <v xml:space="preserve"> </v>
      </c>
      <c r="C27" s="202"/>
      <c r="D27" s="202"/>
      <c r="E27" s="202"/>
      <c r="F27" s="202"/>
      <c r="G27" s="202"/>
      <c r="H27" s="109">
        <f t="shared" si="8"/>
        <v>0</v>
      </c>
      <c r="I27" s="108">
        <f>'Casework Level I'!C26</f>
        <v>0</v>
      </c>
      <c r="J27" s="109">
        <f t="shared" si="9"/>
        <v>0</v>
      </c>
      <c r="K27" s="109">
        <f t="shared" si="9"/>
        <v>0</v>
      </c>
      <c r="L27" s="109">
        <f t="shared" ref="L27:L33" si="15">IF(K27&gt;0,(K27+J27)/5,J27)</f>
        <v>0</v>
      </c>
      <c r="M27" s="109">
        <f t="shared" si="11"/>
        <v>0</v>
      </c>
      <c r="N27" s="109">
        <f t="shared" ref="N27:N33" si="16">IF($I27&gt;0,E27+E$39*$I27/$I$38,0)</f>
        <v>0</v>
      </c>
      <c r="O27" s="109">
        <f t="shared" si="13"/>
        <v>0</v>
      </c>
      <c r="P27" s="109">
        <f t="shared" si="14"/>
        <v>0</v>
      </c>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row>
    <row r="28" spans="1:53" ht="19.5" customHeight="1" x14ac:dyDescent="0.25">
      <c r="A28" s="100" t="str">
        <f>IF('Casework Level I'!A27&gt;0,'Casework Level I'!A27," ")</f>
        <v xml:space="preserve"> </v>
      </c>
      <c r="B28" s="181" t="str">
        <f>IF('Expenditures Level I'!D28&gt;0,'Expenditures Level I'!D28," ")</f>
        <v xml:space="preserve"> </v>
      </c>
      <c r="C28" s="175"/>
      <c r="D28" s="175"/>
      <c r="E28" s="175"/>
      <c r="F28" s="175"/>
      <c r="G28" s="175"/>
      <c r="H28" s="109">
        <f t="shared" si="8"/>
        <v>0</v>
      </c>
      <c r="I28" s="108">
        <f>'Casework Level I'!C27</f>
        <v>0</v>
      </c>
      <c r="J28" s="109">
        <f t="shared" si="9"/>
        <v>0</v>
      </c>
      <c r="K28" s="109">
        <f t="shared" si="9"/>
        <v>0</v>
      </c>
      <c r="L28" s="109">
        <f t="shared" si="15"/>
        <v>0</v>
      </c>
      <c r="M28" s="109">
        <f t="shared" si="11"/>
        <v>0</v>
      </c>
      <c r="N28" s="109">
        <f t="shared" si="16"/>
        <v>0</v>
      </c>
      <c r="O28" s="109">
        <f t="shared" si="13"/>
        <v>0</v>
      </c>
      <c r="P28" s="109">
        <f t="shared" si="14"/>
        <v>0</v>
      </c>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row>
    <row r="29" spans="1:53" ht="19.5" customHeight="1" x14ac:dyDescent="0.25">
      <c r="A29" s="102" t="str">
        <f>IF('Casework Level I'!A28&gt;0,'Casework Level I'!A28," ")</f>
        <v xml:space="preserve"> </v>
      </c>
      <c r="B29" s="181" t="str">
        <f>IF('Expenditures Level I'!D29&gt;0,'Expenditures Level I'!D29," ")</f>
        <v xml:space="preserve"> </v>
      </c>
      <c r="C29" s="202"/>
      <c r="D29" s="202"/>
      <c r="E29" s="202"/>
      <c r="F29" s="202"/>
      <c r="G29" s="202"/>
      <c r="H29" s="109">
        <f t="shared" si="8"/>
        <v>0</v>
      </c>
      <c r="I29" s="108">
        <f>'Casework Level I'!C28</f>
        <v>0</v>
      </c>
      <c r="J29" s="109">
        <f t="shared" si="9"/>
        <v>0</v>
      </c>
      <c r="K29" s="109">
        <f t="shared" si="9"/>
        <v>0</v>
      </c>
      <c r="L29" s="109">
        <f t="shared" si="15"/>
        <v>0</v>
      </c>
      <c r="M29" s="109">
        <f t="shared" si="11"/>
        <v>0</v>
      </c>
      <c r="N29" s="109">
        <f t="shared" si="16"/>
        <v>0</v>
      </c>
      <c r="O29" s="109">
        <f t="shared" si="13"/>
        <v>0</v>
      </c>
      <c r="P29" s="109">
        <f t="shared" si="14"/>
        <v>0</v>
      </c>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row>
    <row r="30" spans="1:53" s="18" customFormat="1" ht="19.5" customHeight="1" x14ac:dyDescent="0.25">
      <c r="A30" s="101" t="str">
        <f>IF('Casework Level I'!A29&gt;0,'Casework Level I'!A29," ")</f>
        <v xml:space="preserve"> </v>
      </c>
      <c r="B30" s="181" t="str">
        <f>IF('Expenditures Level I'!D30&gt;0,'Expenditures Level I'!D30," ")</f>
        <v xml:space="preserve"> </v>
      </c>
      <c r="C30" s="175"/>
      <c r="D30" s="175"/>
      <c r="E30" s="175"/>
      <c r="F30" s="175"/>
      <c r="G30" s="175"/>
      <c r="H30" s="109">
        <f t="shared" si="8"/>
        <v>0</v>
      </c>
      <c r="I30" s="108">
        <f>'Casework Level I'!C29</f>
        <v>0</v>
      </c>
      <c r="J30" s="109">
        <f t="shared" si="9"/>
        <v>0</v>
      </c>
      <c r="K30" s="109">
        <f t="shared" si="9"/>
        <v>0</v>
      </c>
      <c r="L30" s="109">
        <f t="shared" si="15"/>
        <v>0</v>
      </c>
      <c r="M30" s="109">
        <f t="shared" si="11"/>
        <v>0</v>
      </c>
      <c r="N30" s="109">
        <f t="shared" si="16"/>
        <v>0</v>
      </c>
      <c r="O30" s="109">
        <f t="shared" si="13"/>
        <v>0</v>
      </c>
      <c r="P30" s="109">
        <f t="shared" si="14"/>
        <v>0</v>
      </c>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1:53" s="18" customFormat="1" ht="19.5" customHeight="1" x14ac:dyDescent="0.25">
      <c r="A31" s="102" t="str">
        <f>IF('Casework Level I'!A30&gt;0,'Casework Level I'!A30," ")</f>
        <v xml:space="preserve"> </v>
      </c>
      <c r="B31" s="181" t="str">
        <f>IF('Expenditures Level I'!D31&gt;0,'Expenditures Level I'!D31," ")</f>
        <v xml:space="preserve"> </v>
      </c>
      <c r="C31" s="202"/>
      <c r="D31" s="202"/>
      <c r="E31" s="202"/>
      <c r="F31" s="202"/>
      <c r="G31" s="202"/>
      <c r="H31" s="109">
        <f t="shared" si="8"/>
        <v>0</v>
      </c>
      <c r="I31" s="108">
        <f>'Casework Level I'!C30</f>
        <v>0</v>
      </c>
      <c r="J31" s="109">
        <f t="shared" si="9"/>
        <v>0</v>
      </c>
      <c r="K31" s="109">
        <f t="shared" si="9"/>
        <v>0</v>
      </c>
      <c r="L31" s="109">
        <f t="shared" si="15"/>
        <v>0</v>
      </c>
      <c r="M31" s="109">
        <f t="shared" si="11"/>
        <v>0</v>
      </c>
      <c r="N31" s="109">
        <f t="shared" si="16"/>
        <v>0</v>
      </c>
      <c r="O31" s="109">
        <f t="shared" si="13"/>
        <v>0</v>
      </c>
      <c r="P31" s="109">
        <f t="shared" si="14"/>
        <v>0</v>
      </c>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1:53" ht="19.5" customHeight="1" x14ac:dyDescent="0.25">
      <c r="A32" s="107" t="str">
        <f>IF('Casework Level I'!A31&gt;0,'Casework Level I'!A31," ")</f>
        <v xml:space="preserve"> </v>
      </c>
      <c r="B32" s="181" t="str">
        <f>IF('Expenditures Level I'!D32&gt;0,'Expenditures Level I'!D32," ")</f>
        <v xml:space="preserve"> </v>
      </c>
      <c r="C32" s="175"/>
      <c r="D32" s="175"/>
      <c r="E32" s="175"/>
      <c r="F32" s="175"/>
      <c r="G32" s="175"/>
      <c r="H32" s="109">
        <f t="shared" si="8"/>
        <v>0</v>
      </c>
      <c r="I32" s="108">
        <f>'Casework Level I'!C31</f>
        <v>0</v>
      </c>
      <c r="J32" s="109">
        <f t="shared" si="9"/>
        <v>0</v>
      </c>
      <c r="K32" s="109">
        <f t="shared" si="9"/>
        <v>0</v>
      </c>
      <c r="L32" s="109">
        <f t="shared" si="15"/>
        <v>0</v>
      </c>
      <c r="M32" s="109">
        <f t="shared" si="11"/>
        <v>0</v>
      </c>
      <c r="N32" s="109">
        <f t="shared" si="16"/>
        <v>0</v>
      </c>
      <c r="O32" s="109">
        <f t="shared" si="13"/>
        <v>0</v>
      </c>
      <c r="P32" s="109">
        <f t="shared" si="14"/>
        <v>0</v>
      </c>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row>
    <row r="33" spans="1:53" ht="19.5" customHeight="1" x14ac:dyDescent="0.25">
      <c r="A33" s="122" t="str">
        <f>IF('Casework Level I'!A32&gt;0,'Casework Level I'!A32," ")</f>
        <v xml:space="preserve"> </v>
      </c>
      <c r="B33" s="181" t="str">
        <f>IF('Expenditures Level I'!D33&gt;0,'Expenditures Level I'!D33," ")</f>
        <v xml:space="preserve"> </v>
      </c>
      <c r="C33" s="202"/>
      <c r="D33" s="202"/>
      <c r="E33" s="202"/>
      <c r="F33" s="202"/>
      <c r="G33" s="202"/>
      <c r="H33" s="109">
        <f t="shared" si="8"/>
        <v>0</v>
      </c>
      <c r="I33" s="108">
        <f>'Casework Level I'!C32</f>
        <v>0</v>
      </c>
      <c r="J33" s="109">
        <f t="shared" si="9"/>
        <v>0</v>
      </c>
      <c r="K33" s="109">
        <f t="shared" si="9"/>
        <v>0</v>
      </c>
      <c r="L33" s="109">
        <f t="shared" si="15"/>
        <v>0</v>
      </c>
      <c r="M33" s="109">
        <f t="shared" si="11"/>
        <v>0</v>
      </c>
      <c r="N33" s="109">
        <f t="shared" si="16"/>
        <v>0</v>
      </c>
      <c r="O33" s="109">
        <f t="shared" si="13"/>
        <v>0</v>
      </c>
      <c r="P33" s="109">
        <f t="shared" si="14"/>
        <v>0</v>
      </c>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row>
    <row r="34" spans="1:53" ht="18.75" customHeight="1" x14ac:dyDescent="0.25">
      <c r="A34" s="39" t="s">
        <v>514</v>
      </c>
      <c r="B34" s="40">
        <f t="shared" ref="B34:G34" si="17">SUM(B3:B33)</f>
        <v>0</v>
      </c>
      <c r="C34" s="40">
        <f t="shared" si="17"/>
        <v>0</v>
      </c>
      <c r="D34" s="40">
        <f t="shared" si="17"/>
        <v>0</v>
      </c>
      <c r="E34" s="40">
        <f t="shared" si="17"/>
        <v>0</v>
      </c>
      <c r="F34" s="40">
        <f t="shared" si="17"/>
        <v>0</v>
      </c>
      <c r="G34" s="40">
        <f t="shared" si="17"/>
        <v>0</v>
      </c>
      <c r="H34" s="113"/>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row>
    <row r="35" spans="1:53" ht="18.75" hidden="1" customHeight="1" x14ac:dyDescent="0.25">
      <c r="A35" s="22"/>
      <c r="B35" s="41"/>
      <c r="C35" s="41"/>
      <c r="D35" s="41"/>
      <c r="E35" s="41"/>
      <c r="F35" s="41"/>
      <c r="G35" s="41"/>
      <c r="H35" s="41"/>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row>
    <row r="36" spans="1:53" ht="18.75" hidden="1" customHeight="1" x14ac:dyDescent="0.25">
      <c r="C36" s="52"/>
      <c r="D36" s="52"/>
      <c r="E36" s="52"/>
      <c r="F36" s="52"/>
      <c r="G36" s="52"/>
      <c r="H36" s="52"/>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row>
    <row r="37" spans="1:53" hidden="1" x14ac:dyDescent="0.25">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row>
    <row r="38" spans="1:53" hidden="1" x14ac:dyDescent="0.25">
      <c r="A38" s="28" t="s">
        <v>549</v>
      </c>
      <c r="B38" s="53">
        <f>SUM(B3:B23)+SUM(B26:B33)</f>
        <v>0</v>
      </c>
      <c r="C38" s="53">
        <f>SUM(C3:C33)-C24</f>
        <v>0</v>
      </c>
      <c r="D38" s="53">
        <f t="shared" ref="D38:E38" si="18">SUM(D3:D33)-D24</f>
        <v>0</v>
      </c>
      <c r="E38" s="53">
        <f t="shared" si="18"/>
        <v>0</v>
      </c>
      <c r="F38" s="53">
        <f>SUM(F3:F33)-F24</f>
        <v>0</v>
      </c>
      <c r="G38" s="53">
        <f>SUM(G3:G33)-G24</f>
        <v>0</v>
      </c>
      <c r="H38" s="53">
        <f>SUM(H3:H33)-H24</f>
        <v>0</v>
      </c>
      <c r="I38" s="54">
        <f>I2-I24</f>
        <v>0</v>
      </c>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row>
    <row r="39" spans="1:53" hidden="1" x14ac:dyDescent="0.25">
      <c r="A39" s="28" t="s">
        <v>550</v>
      </c>
      <c r="B39" s="53">
        <f>B24</f>
        <v>0</v>
      </c>
      <c r="C39" s="53">
        <f>MAX(0,C24,C2-SUM(C3:C33)-C24)</f>
        <v>0</v>
      </c>
      <c r="D39" s="53">
        <f t="shared" ref="D39" si="19">MAX(0,D24,D2-SUM(D3:D33)-D24)</f>
        <v>0</v>
      </c>
      <c r="E39" s="53">
        <f>MAX(0,E24,E2-SUM(E3:E33)-E24)</f>
        <v>0</v>
      </c>
      <c r="F39" s="53">
        <f>MAX(0,F24,F2-SUM(F3:F33)-F24)</f>
        <v>0</v>
      </c>
      <c r="G39" s="53">
        <f>MAX(0,G24,G2-SUM(G3:G33)-G24)</f>
        <v>0</v>
      </c>
      <c r="H39" s="53">
        <f>MAX(0,H24,H2-SUM(H3:H33)-H24)</f>
        <v>0</v>
      </c>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row>
    <row r="40" spans="1:53" hidden="1" x14ac:dyDescent="0.25">
      <c r="A40" s="28" t="s">
        <v>551</v>
      </c>
      <c r="B40" s="53">
        <f t="shared" ref="B40:H40" si="20">B38+B39</f>
        <v>0</v>
      </c>
      <c r="C40" s="53">
        <f t="shared" si="20"/>
        <v>0</v>
      </c>
      <c r="D40" s="53">
        <f t="shared" si="20"/>
        <v>0</v>
      </c>
      <c r="E40" s="53">
        <f t="shared" si="20"/>
        <v>0</v>
      </c>
      <c r="F40" s="53">
        <f t="shared" si="20"/>
        <v>0</v>
      </c>
      <c r="G40" s="53">
        <f t="shared" si="20"/>
        <v>0</v>
      </c>
      <c r="H40" s="53">
        <f t="shared" si="20"/>
        <v>0</v>
      </c>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row>
    <row r="41" spans="1:53" hidden="1" x14ac:dyDescent="0.25">
      <c r="G41" s="53">
        <f>MAX(G2-F2-C2-B2,0)</f>
        <v>0</v>
      </c>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row>
    <row r="42" spans="1:53" x14ac:dyDescent="0.25">
      <c r="A42" s="27"/>
      <c r="B42" s="27"/>
      <c r="C42" s="27"/>
      <c r="D42" s="27"/>
      <c r="E42" s="27"/>
      <c r="F42" s="27"/>
      <c r="G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row>
    <row r="43" spans="1:53" x14ac:dyDescent="0.25">
      <c r="A43" s="27"/>
      <c r="B43" s="27"/>
      <c r="C43" s="27"/>
      <c r="D43" s="27"/>
      <c r="E43" s="27"/>
      <c r="F43" s="27"/>
      <c r="G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row>
    <row r="44" spans="1:53" x14ac:dyDescent="0.25">
      <c r="A44" s="27"/>
      <c r="B44" s="27"/>
      <c r="C44" s="27"/>
      <c r="D44" s="27"/>
      <c r="E44" s="27"/>
      <c r="F44" s="27"/>
      <c r="G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row>
    <row r="45" spans="1:53" x14ac:dyDescent="0.25">
      <c r="A45" s="27"/>
      <c r="B45" s="114"/>
      <c r="C45" s="27"/>
      <c r="D45" s="27"/>
      <c r="E45" s="27"/>
      <c r="F45" s="27"/>
      <c r="G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row>
    <row r="46" spans="1:53" x14ac:dyDescent="0.25">
      <c r="A46" s="27"/>
      <c r="B46" s="114"/>
      <c r="C46" s="27"/>
      <c r="D46" s="27"/>
      <c r="E46" s="27"/>
      <c r="F46" s="27"/>
      <c r="G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row>
    <row r="47" spans="1:53" x14ac:dyDescent="0.25">
      <c r="A47" s="27"/>
      <c r="B47" s="114"/>
      <c r="C47" s="27"/>
      <c r="D47" s="27"/>
      <c r="E47" s="27"/>
      <c r="F47" s="27"/>
      <c r="G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row>
    <row r="48" spans="1:53" x14ac:dyDescent="0.25">
      <c r="A48" s="27"/>
      <c r="B48" s="114"/>
      <c r="C48" s="27"/>
      <c r="D48" s="27"/>
      <c r="E48" s="27"/>
      <c r="F48" s="27"/>
      <c r="G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row>
    <row r="49" spans="1:53" x14ac:dyDescent="0.25">
      <c r="A49" s="27"/>
      <c r="B49" s="114"/>
      <c r="C49" s="27"/>
      <c r="D49" s="27"/>
      <c r="E49" s="27"/>
      <c r="F49" s="27"/>
      <c r="G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row>
    <row r="50" spans="1:53" x14ac:dyDescent="0.25">
      <c r="A50" s="27"/>
      <c r="B50" s="114"/>
      <c r="C50" s="27"/>
      <c r="D50" s="27"/>
      <c r="E50" s="27"/>
      <c r="F50" s="27"/>
      <c r="G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row>
    <row r="51" spans="1:53" x14ac:dyDescent="0.25">
      <c r="A51" s="27"/>
      <c r="B51" s="114"/>
      <c r="C51" s="27"/>
      <c r="D51" s="27"/>
      <c r="E51" s="27"/>
      <c r="F51" s="27"/>
      <c r="G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row>
    <row r="52" spans="1:53" x14ac:dyDescent="0.25">
      <c r="A52" s="27"/>
      <c r="B52" s="114"/>
      <c r="C52" s="27"/>
      <c r="D52" s="27"/>
      <c r="E52" s="27"/>
      <c r="F52" s="27"/>
      <c r="G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row>
    <row r="53" spans="1:53" x14ac:dyDescent="0.25">
      <c r="A53" s="27"/>
      <c r="B53" s="114"/>
      <c r="C53" s="27"/>
      <c r="D53" s="27"/>
      <c r="E53" s="27"/>
      <c r="F53" s="27"/>
      <c r="G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row>
    <row r="54" spans="1:53" x14ac:dyDescent="0.25">
      <c r="A54" s="27"/>
      <c r="B54" s="114"/>
      <c r="C54" s="27"/>
      <c r="D54" s="27"/>
      <c r="E54" s="27"/>
      <c r="F54" s="27"/>
      <c r="G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row>
    <row r="55" spans="1:53" x14ac:dyDescent="0.25">
      <c r="A55" s="27"/>
      <c r="B55" s="114"/>
      <c r="C55" s="27"/>
      <c r="D55" s="27"/>
      <c r="E55" s="27"/>
      <c r="F55" s="27"/>
      <c r="G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row>
    <row r="56" spans="1:53" x14ac:dyDescent="0.25">
      <c r="A56" s="27"/>
      <c r="B56" s="114"/>
      <c r="C56" s="27"/>
      <c r="D56" s="27"/>
      <c r="E56" s="27"/>
      <c r="F56" s="27"/>
      <c r="G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row>
    <row r="57" spans="1:53" x14ac:dyDescent="0.25">
      <c r="A57" s="27"/>
      <c r="B57" s="114"/>
      <c r="C57" s="27"/>
      <c r="D57" s="27"/>
      <c r="E57" s="27"/>
      <c r="F57" s="27"/>
      <c r="G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row>
    <row r="58" spans="1:53" x14ac:dyDescent="0.25">
      <c r="A58" s="27"/>
      <c r="B58" s="114"/>
      <c r="C58" s="27"/>
      <c r="D58" s="27"/>
      <c r="E58" s="27"/>
      <c r="F58" s="27"/>
      <c r="G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row>
    <row r="59" spans="1:53" x14ac:dyDescent="0.25">
      <c r="A59" s="27"/>
      <c r="B59" s="114"/>
      <c r="C59" s="27"/>
      <c r="D59" s="27"/>
      <c r="E59" s="27"/>
      <c r="F59" s="27"/>
      <c r="G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row>
    <row r="60" spans="1:53" x14ac:dyDescent="0.25">
      <c r="A60" s="27"/>
      <c r="B60" s="114"/>
      <c r="C60" s="27"/>
      <c r="D60" s="27"/>
      <c r="E60" s="27"/>
      <c r="F60" s="27"/>
      <c r="G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row>
    <row r="61" spans="1:53" x14ac:dyDescent="0.25">
      <c r="A61" s="27"/>
      <c r="B61" s="114"/>
      <c r="C61" s="27"/>
      <c r="D61" s="27"/>
      <c r="E61" s="27"/>
      <c r="F61" s="27"/>
      <c r="G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row>
    <row r="62" spans="1:53" x14ac:dyDescent="0.25">
      <c r="A62" s="27"/>
      <c r="B62" s="114"/>
      <c r="C62" s="27"/>
      <c r="D62" s="27"/>
      <c r="E62" s="27"/>
      <c r="F62" s="27"/>
      <c r="G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row>
    <row r="63" spans="1:53" x14ac:dyDescent="0.25">
      <c r="A63" s="27"/>
      <c r="B63" s="114"/>
      <c r="C63" s="27"/>
      <c r="D63" s="27"/>
      <c r="E63" s="27"/>
      <c r="F63" s="27"/>
      <c r="G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row>
    <row r="64" spans="1:53" x14ac:dyDescent="0.25">
      <c r="A64" s="27"/>
      <c r="B64" s="114"/>
      <c r="C64" s="27"/>
      <c r="D64" s="27"/>
      <c r="E64" s="27"/>
      <c r="F64" s="27"/>
      <c r="G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row>
    <row r="65" spans="1:53" x14ac:dyDescent="0.25">
      <c r="A65" s="27"/>
      <c r="B65" s="114"/>
      <c r="C65" s="27"/>
      <c r="D65" s="27"/>
      <c r="E65" s="27"/>
      <c r="F65" s="27"/>
      <c r="G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row>
    <row r="66" spans="1:53" x14ac:dyDescent="0.25">
      <c r="A66" s="27"/>
      <c r="B66" s="114"/>
      <c r="C66" s="27"/>
      <c r="D66" s="27"/>
      <c r="E66" s="27"/>
      <c r="F66" s="27"/>
      <c r="G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row>
    <row r="67" spans="1:53" x14ac:dyDescent="0.25">
      <c r="A67" s="27"/>
      <c r="B67" s="114"/>
      <c r="C67" s="27"/>
      <c r="D67" s="27"/>
      <c r="E67" s="27"/>
      <c r="F67" s="27"/>
      <c r="G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row>
    <row r="68" spans="1:53" x14ac:dyDescent="0.25">
      <c r="A68" s="27"/>
      <c r="B68" s="114"/>
      <c r="C68" s="27"/>
      <c r="D68" s="27"/>
      <c r="E68" s="27"/>
      <c r="F68" s="27"/>
      <c r="G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row>
    <row r="69" spans="1:53" x14ac:dyDescent="0.25">
      <c r="A69" s="27"/>
      <c r="B69" s="114"/>
      <c r="C69" s="27"/>
      <c r="D69" s="27"/>
      <c r="E69" s="27"/>
      <c r="F69" s="27"/>
      <c r="G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row>
    <row r="70" spans="1:53" x14ac:dyDescent="0.25">
      <c r="A70" s="27"/>
      <c r="B70" s="114"/>
      <c r="C70" s="27"/>
      <c r="D70" s="27"/>
      <c r="E70" s="27"/>
      <c r="F70" s="27"/>
      <c r="G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row>
    <row r="71" spans="1:53" x14ac:dyDescent="0.25">
      <c r="A71" s="27"/>
      <c r="B71" s="114"/>
      <c r="C71" s="27"/>
      <c r="D71" s="27"/>
      <c r="E71" s="27"/>
      <c r="F71" s="27"/>
      <c r="G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row>
    <row r="72" spans="1:53" x14ac:dyDescent="0.25">
      <c r="A72" s="27"/>
      <c r="B72" s="114"/>
      <c r="C72" s="27"/>
      <c r="D72" s="27"/>
      <c r="E72" s="27"/>
      <c r="F72" s="27"/>
      <c r="G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row>
    <row r="73" spans="1:53" x14ac:dyDescent="0.25">
      <c r="A73" s="27"/>
      <c r="B73" s="114"/>
      <c r="C73" s="27"/>
      <c r="D73" s="27"/>
      <c r="E73" s="27"/>
      <c r="F73" s="27"/>
      <c r="G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row>
    <row r="74" spans="1:53" x14ac:dyDescent="0.25">
      <c r="A74" s="27"/>
      <c r="B74" s="27"/>
      <c r="C74" s="27"/>
      <c r="D74" s="27"/>
      <c r="E74" s="27"/>
      <c r="F74" s="27"/>
      <c r="G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row>
    <row r="75" spans="1:53" x14ac:dyDescent="0.25">
      <c r="A75" s="27"/>
      <c r="B75" s="27"/>
      <c r="C75" s="27"/>
      <c r="D75" s="27"/>
      <c r="E75" s="27"/>
      <c r="F75" s="27"/>
      <c r="G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row>
    <row r="76" spans="1:53" x14ac:dyDescent="0.25">
      <c r="A76" s="27"/>
      <c r="B76" s="27"/>
      <c r="C76" s="27"/>
      <c r="D76" s="27"/>
      <c r="E76" s="27"/>
      <c r="F76" s="27"/>
      <c r="G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row>
    <row r="77" spans="1:53" x14ac:dyDescent="0.25">
      <c r="A77" s="27"/>
      <c r="B77" s="27"/>
      <c r="C77" s="27"/>
      <c r="D77" s="27"/>
      <c r="E77" s="27"/>
      <c r="F77" s="27"/>
      <c r="G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row>
    <row r="78" spans="1:53" x14ac:dyDescent="0.25">
      <c r="A78" s="27"/>
      <c r="B78" s="27"/>
      <c r="C78" s="27"/>
      <c r="D78" s="27"/>
      <c r="E78" s="27"/>
      <c r="F78" s="27"/>
      <c r="G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row>
    <row r="79" spans="1:53" x14ac:dyDescent="0.25">
      <c r="A79" s="27"/>
      <c r="B79" s="27"/>
      <c r="C79" s="27"/>
      <c r="D79" s="27"/>
      <c r="E79" s="27"/>
      <c r="F79" s="27"/>
      <c r="G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row>
    <row r="80" spans="1:53" x14ac:dyDescent="0.25">
      <c r="A80" s="27"/>
      <c r="B80" s="27"/>
      <c r="C80" s="27"/>
      <c r="D80" s="27"/>
      <c r="E80" s="27"/>
      <c r="F80" s="27"/>
      <c r="G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row>
    <row r="81" spans="1:53" x14ac:dyDescent="0.25">
      <c r="A81" s="27"/>
      <c r="B81" s="27"/>
      <c r="C81" s="27"/>
      <c r="D81" s="27"/>
      <c r="E81" s="27"/>
      <c r="F81" s="27"/>
      <c r="G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row>
    <row r="82" spans="1:53" x14ac:dyDescent="0.25">
      <c r="A82" s="27"/>
      <c r="B82" s="27"/>
      <c r="C82" s="27"/>
      <c r="D82" s="27"/>
      <c r="E82" s="27"/>
      <c r="F82" s="27"/>
      <c r="G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row>
    <row r="83" spans="1:53" x14ac:dyDescent="0.25">
      <c r="A83" s="27"/>
      <c r="B83" s="27"/>
      <c r="C83" s="27"/>
      <c r="D83" s="27"/>
      <c r="E83" s="27"/>
      <c r="F83" s="27"/>
      <c r="G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row>
    <row r="84" spans="1:53" x14ac:dyDescent="0.25">
      <c r="A84" s="27"/>
      <c r="B84" s="27"/>
      <c r="C84" s="27"/>
      <c r="D84" s="27"/>
      <c r="E84" s="27"/>
      <c r="F84" s="27"/>
      <c r="G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row>
    <row r="85" spans="1:53" x14ac:dyDescent="0.25">
      <c r="A85" s="27"/>
      <c r="B85" s="27"/>
      <c r="C85" s="27"/>
      <c r="D85" s="27"/>
      <c r="E85" s="27"/>
      <c r="F85" s="27"/>
      <c r="G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row>
    <row r="86" spans="1:53" x14ac:dyDescent="0.25">
      <c r="A86" s="27"/>
      <c r="B86" s="27"/>
      <c r="C86" s="27"/>
      <c r="D86" s="27"/>
      <c r="E86" s="27"/>
      <c r="F86" s="27"/>
      <c r="G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row>
    <row r="87" spans="1:53" x14ac:dyDescent="0.25">
      <c r="A87" s="27"/>
      <c r="B87" s="27"/>
      <c r="C87" s="27"/>
      <c r="D87" s="27"/>
      <c r="E87" s="27"/>
      <c r="F87" s="27"/>
      <c r="G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row>
    <row r="88" spans="1:53" x14ac:dyDescent="0.25">
      <c r="A88" s="27"/>
      <c r="B88" s="27"/>
      <c r="C88" s="27"/>
      <c r="D88" s="27"/>
      <c r="E88" s="27"/>
      <c r="F88" s="27"/>
      <c r="G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row>
    <row r="89" spans="1:53" x14ac:dyDescent="0.25">
      <c r="A89" s="27"/>
      <c r="B89" s="27"/>
      <c r="C89" s="27"/>
      <c r="D89" s="27"/>
      <c r="E89" s="27"/>
      <c r="F89" s="27"/>
      <c r="G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row>
    <row r="90" spans="1:53" x14ac:dyDescent="0.25">
      <c r="A90" s="27"/>
      <c r="B90" s="27"/>
      <c r="C90" s="27"/>
      <c r="D90" s="27"/>
      <c r="E90" s="27"/>
      <c r="F90" s="27"/>
      <c r="G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row>
    <row r="91" spans="1:53" x14ac:dyDescent="0.25">
      <c r="A91" s="27"/>
      <c r="B91" s="27"/>
      <c r="C91" s="27"/>
      <c r="D91" s="27"/>
      <c r="E91" s="27"/>
      <c r="F91" s="27"/>
      <c r="G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row>
    <row r="92" spans="1:53" x14ac:dyDescent="0.25">
      <c r="A92" s="27"/>
      <c r="B92" s="27"/>
      <c r="C92" s="27"/>
      <c r="D92" s="27"/>
      <c r="E92" s="27"/>
      <c r="F92" s="27"/>
      <c r="G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row>
    <row r="93" spans="1:53" x14ac:dyDescent="0.25">
      <c r="A93" s="27"/>
      <c r="B93" s="27"/>
      <c r="C93" s="27"/>
      <c r="D93" s="27"/>
      <c r="E93" s="27"/>
      <c r="F93" s="27"/>
      <c r="G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row>
    <row r="94" spans="1:53" x14ac:dyDescent="0.25">
      <c r="A94" s="27"/>
      <c r="B94" s="27"/>
      <c r="C94" s="27"/>
      <c r="D94" s="27"/>
      <c r="E94" s="27"/>
      <c r="F94" s="27"/>
      <c r="G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row>
    <row r="95" spans="1:53" x14ac:dyDescent="0.25">
      <c r="A95" s="27"/>
      <c r="B95" s="27"/>
      <c r="C95" s="27"/>
      <c r="D95" s="27"/>
      <c r="E95" s="27"/>
      <c r="F95" s="27"/>
      <c r="G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row>
    <row r="96" spans="1:53" x14ac:dyDescent="0.25">
      <c r="A96" s="27"/>
      <c r="B96" s="27"/>
      <c r="C96" s="27"/>
      <c r="D96" s="27"/>
      <c r="E96" s="27"/>
      <c r="F96" s="27"/>
      <c r="G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row>
    <row r="97" spans="1:53" x14ac:dyDescent="0.25">
      <c r="A97" s="27"/>
      <c r="B97" s="27"/>
      <c r="C97" s="27"/>
      <c r="D97" s="27"/>
      <c r="E97" s="27"/>
      <c r="F97" s="27"/>
      <c r="G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row>
    <row r="98" spans="1:53" x14ac:dyDescent="0.25">
      <c r="A98" s="27"/>
      <c r="B98" s="27"/>
      <c r="C98" s="27"/>
      <c r="D98" s="27"/>
      <c r="E98" s="27"/>
      <c r="F98" s="27"/>
      <c r="G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row>
    <row r="99" spans="1:53" x14ac:dyDescent="0.25">
      <c r="A99" s="27"/>
      <c r="B99" s="27"/>
      <c r="C99" s="27"/>
      <c r="D99" s="27"/>
      <c r="E99" s="27"/>
      <c r="F99" s="27"/>
      <c r="G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row>
    <row r="100" spans="1:53" x14ac:dyDescent="0.25">
      <c r="A100" s="27"/>
      <c r="B100" s="27"/>
      <c r="C100" s="27"/>
      <c r="D100" s="27"/>
      <c r="E100" s="27"/>
      <c r="F100" s="27"/>
      <c r="G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row>
    <row r="101" spans="1:53" x14ac:dyDescent="0.25">
      <c r="A101" s="27"/>
      <c r="B101" s="27"/>
      <c r="C101" s="27"/>
      <c r="D101" s="27"/>
      <c r="E101" s="27"/>
      <c r="F101" s="27"/>
      <c r="G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row>
  </sheetData>
  <sheetProtection algorithmName="SHA-512" hashValue="+q49cyz2cH6wAA99ClZfsMSawJmxl9pSJjRMjQ4AJvhDYu6jb2BI8kNp2pux9kj77PckeuBsxpR2I8G8BZsq8Q==" saltValue="NRp/QojJ+vJCdQfr+RkhNg==" spinCount="100000" sheet="1" objects="1" scenarios="1"/>
  <pageMargins left="0.75" right="0.75" top="1" bottom="0.5" header="0.5" footer="0.5"/>
  <pageSetup scale="44" fitToHeight="0" orientation="landscape" r:id="rId1"/>
  <headerFooter alignWithMargins="0">
    <oddFooter>&amp;L&amp;D&amp;C&amp;A&amp;R&amp;P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F84E-5903-401A-BDD1-1AB826EFF54E}">
  <dimension ref="A1:C23"/>
  <sheetViews>
    <sheetView zoomScale="120" zoomScaleNormal="120" workbookViewId="0">
      <selection activeCell="E9" sqref="E9"/>
    </sheetView>
  </sheetViews>
  <sheetFormatPr defaultColWidth="9.140625" defaultRowHeight="15" x14ac:dyDescent="0.25"/>
  <cols>
    <col min="1" max="1" width="56" style="238" customWidth="1"/>
    <col min="2" max="3" width="15.28515625" style="238" customWidth="1"/>
    <col min="4" max="16384" width="9.140625" style="238"/>
  </cols>
  <sheetData>
    <row r="1" spans="1:3" x14ac:dyDescent="0.25">
      <c r="A1" s="237" t="s">
        <v>552</v>
      </c>
    </row>
    <row r="2" spans="1:3" x14ac:dyDescent="0.25">
      <c r="A2" s="238" t="s">
        <v>553</v>
      </c>
      <c r="B2" s="244">
        <f>'Casework Level I'!C33</f>
        <v>0</v>
      </c>
    </row>
    <row r="3" spans="1:3" x14ac:dyDescent="0.25">
      <c r="A3" s="238" t="s">
        <v>554</v>
      </c>
      <c r="B3" s="245"/>
    </row>
    <row r="4" spans="1:3" x14ac:dyDescent="0.25">
      <c r="A4" s="239" t="s">
        <v>555</v>
      </c>
      <c r="B4" s="245"/>
    </row>
    <row r="5" spans="1:3" ht="30" x14ac:dyDescent="0.25">
      <c r="A5" s="239" t="s">
        <v>556</v>
      </c>
      <c r="B5" s="246"/>
    </row>
    <row r="6" spans="1:3" x14ac:dyDescent="0.25">
      <c r="A6" s="239"/>
      <c r="B6" s="240"/>
    </row>
    <row r="7" spans="1:3" ht="30" x14ac:dyDescent="0.25">
      <c r="A7" s="241" t="s">
        <v>557</v>
      </c>
      <c r="B7" s="242" t="s">
        <v>558</v>
      </c>
      <c r="C7" s="243" t="s">
        <v>559</v>
      </c>
    </row>
    <row r="8" spans="1:3" ht="30" x14ac:dyDescent="0.25">
      <c r="A8" s="239" t="s">
        <v>560</v>
      </c>
      <c r="B8" s="247"/>
      <c r="C8" s="247"/>
    </row>
    <row r="9" spans="1:3" x14ac:dyDescent="0.25">
      <c r="A9" s="239" t="s">
        <v>561</v>
      </c>
      <c r="B9" s="247"/>
      <c r="C9" s="247"/>
    </row>
    <row r="10" spans="1:3" x14ac:dyDescent="0.25">
      <c r="A10" s="239" t="s">
        <v>562</v>
      </c>
      <c r="B10" s="247"/>
      <c r="C10" s="247"/>
    </row>
    <row r="11" spans="1:3" x14ac:dyDescent="0.25">
      <c r="A11" s="239" t="s">
        <v>563</v>
      </c>
      <c r="B11" s="247"/>
      <c r="C11" s="247"/>
    </row>
    <row r="12" spans="1:3" x14ac:dyDescent="0.25">
      <c r="A12" s="239" t="s">
        <v>564</v>
      </c>
      <c r="B12" s="247"/>
      <c r="C12" s="247"/>
    </row>
    <row r="13" spans="1:3" x14ac:dyDescent="0.25">
      <c r="A13" s="239" t="s">
        <v>565</v>
      </c>
      <c r="B13" s="247"/>
      <c r="C13" s="247"/>
    </row>
    <row r="14" spans="1:3" x14ac:dyDescent="0.25">
      <c r="A14" s="239" t="s">
        <v>566</v>
      </c>
      <c r="B14" s="247"/>
      <c r="C14" s="247"/>
    </row>
    <row r="15" spans="1:3" x14ac:dyDescent="0.25">
      <c r="A15" s="239" t="s">
        <v>567</v>
      </c>
      <c r="B15" s="247"/>
      <c r="C15" s="247"/>
    </row>
    <row r="16" spans="1:3" x14ac:dyDescent="0.25">
      <c r="A16" s="239" t="s">
        <v>568</v>
      </c>
      <c r="B16" s="247"/>
      <c r="C16" s="247"/>
    </row>
    <row r="17" spans="1:3" x14ac:dyDescent="0.25">
      <c r="A17" s="239" t="s">
        <v>569</v>
      </c>
      <c r="B17" s="247"/>
      <c r="C17" s="247"/>
    </row>
    <row r="18" spans="1:3" x14ac:dyDescent="0.25">
      <c r="A18" s="239" t="s">
        <v>570</v>
      </c>
      <c r="B18" s="247"/>
      <c r="C18" s="247"/>
    </row>
    <row r="19" spans="1:3" x14ac:dyDescent="0.25">
      <c r="A19" s="239" t="s">
        <v>571</v>
      </c>
      <c r="B19" s="247"/>
      <c r="C19" s="247"/>
    </row>
    <row r="20" spans="1:3" x14ac:dyDescent="0.25">
      <c r="A20" s="239" t="s">
        <v>572</v>
      </c>
      <c r="B20" s="236">
        <f>100%-SUM(B8:B19)</f>
        <v>1</v>
      </c>
      <c r="C20" s="236">
        <f>100%-SUM(C8:C19)</f>
        <v>1</v>
      </c>
    </row>
    <row r="21" spans="1:3" x14ac:dyDescent="0.25">
      <c r="A21" s="239"/>
    </row>
    <row r="22" spans="1:3" ht="30" x14ac:dyDescent="0.25">
      <c r="A22" s="239" t="s">
        <v>573</v>
      </c>
      <c r="B22" s="247"/>
    </row>
    <row r="23" spans="1:3" x14ac:dyDescent="0.25">
      <c r="A23" s="239"/>
    </row>
  </sheetData>
  <sheetProtection algorithmName="SHA-512" hashValue="m/v0Dt45J1ycR+BdqB/mBs3f45H3GQUC8RfxU11uAsFL1hAW6PEnf5T0xLjQj8a/30/kPhh0ri2f54BxaSRSbw==" saltValue="UrTmcwbSCuPRd4HJ/x7I4Q==" spinCount="100000" sheet="1" objects="1" scenarios="1"/>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17"/>
  <sheetViews>
    <sheetView zoomScaleNormal="100" workbookViewId="0">
      <pane ySplit="1" topLeftCell="A2" activePane="bottomLeft" state="frozen"/>
      <selection pane="bottomLeft" activeCell="M15" sqref="M15"/>
    </sheetView>
  </sheetViews>
  <sheetFormatPr defaultColWidth="9.140625" defaultRowHeight="15.75" x14ac:dyDescent="0.25"/>
  <cols>
    <col min="1" max="1" width="40" style="220" customWidth="1"/>
    <col min="2" max="7" width="17.85546875" style="220" customWidth="1"/>
    <col min="8" max="16384" width="9.140625" style="220"/>
  </cols>
  <sheetData>
    <row r="1" spans="1:24" s="208" customFormat="1" ht="63.75" thickBot="1" x14ac:dyDescent="0.3">
      <c r="A1" s="205" t="s">
        <v>574</v>
      </c>
      <c r="B1" s="206" t="s">
        <v>575</v>
      </c>
      <c r="C1" s="206" t="s">
        <v>576</v>
      </c>
      <c r="D1" s="206" t="s">
        <v>577</v>
      </c>
      <c r="E1" s="206" t="s">
        <v>578</v>
      </c>
      <c r="F1" s="206" t="s">
        <v>579</v>
      </c>
      <c r="G1" s="206" t="s">
        <v>580</v>
      </c>
      <c r="H1" s="207"/>
      <c r="I1" s="207"/>
      <c r="J1" s="207"/>
      <c r="K1" s="207"/>
      <c r="L1" s="207"/>
      <c r="M1" s="207"/>
      <c r="N1" s="207"/>
      <c r="O1" s="207"/>
      <c r="P1" s="207"/>
      <c r="Q1" s="207"/>
      <c r="R1" s="207"/>
      <c r="S1" s="207"/>
      <c r="T1" s="207"/>
      <c r="U1" s="207"/>
      <c r="V1" s="207"/>
      <c r="W1" s="207"/>
      <c r="X1" s="207"/>
    </row>
    <row r="2" spans="1:24" s="212" customFormat="1" ht="15.75" customHeight="1" x14ac:dyDescent="0.25">
      <c r="A2" s="209" t="s">
        <v>581</v>
      </c>
      <c r="B2" s="210"/>
      <c r="C2" s="210"/>
      <c r="D2" s="210"/>
      <c r="E2" s="210"/>
      <c r="F2" s="210"/>
      <c r="G2" s="231">
        <f>MAX(SUM(B2:F2),'Casework Level II'!M4)</f>
        <v>0</v>
      </c>
      <c r="H2" s="211"/>
      <c r="I2" s="211"/>
      <c r="J2" s="211"/>
      <c r="K2" s="211"/>
      <c r="L2" s="211"/>
      <c r="M2" s="211"/>
      <c r="N2" s="211"/>
      <c r="O2" s="211"/>
      <c r="P2" s="211"/>
      <c r="Q2" s="211"/>
      <c r="R2" s="211"/>
      <c r="S2" s="211"/>
      <c r="T2" s="211"/>
      <c r="U2" s="211"/>
      <c r="V2" s="211"/>
      <c r="W2" s="211"/>
      <c r="X2" s="211"/>
    </row>
    <row r="3" spans="1:24" s="212" customFormat="1" ht="15.75" customHeight="1" x14ac:dyDescent="0.25">
      <c r="A3" s="213" t="s">
        <v>582</v>
      </c>
      <c r="B3" s="214"/>
      <c r="C3" s="214"/>
      <c r="D3" s="214"/>
      <c r="E3" s="214"/>
      <c r="F3" s="214"/>
      <c r="G3" s="231" t="str">
        <f>IF(MAX(SUM(B3:F3),'Casework Level I'!C4-'Digital Evidence Level II'!G2)&gt;0,MAX(SUM(B3:F3),'Casework Level I'!C4-'Digital Evidence Level II'!G2),"NA")</f>
        <v>NA</v>
      </c>
      <c r="H3" s="211"/>
      <c r="I3" s="211"/>
      <c r="J3" s="211"/>
      <c r="K3" s="211"/>
      <c r="L3" s="211"/>
      <c r="M3" s="211"/>
      <c r="N3" s="211"/>
      <c r="O3" s="211"/>
      <c r="P3" s="211"/>
      <c r="Q3" s="211"/>
      <c r="R3" s="211"/>
      <c r="S3" s="211"/>
      <c r="T3" s="211"/>
      <c r="U3" s="211"/>
      <c r="V3" s="211"/>
      <c r="W3" s="211"/>
      <c r="X3" s="211"/>
    </row>
    <row r="4" spans="1:24" s="60" customFormat="1" ht="15.75" customHeight="1" x14ac:dyDescent="0.25">
      <c r="A4" s="209" t="s">
        <v>488</v>
      </c>
      <c r="B4" s="215"/>
      <c r="C4" s="215"/>
      <c r="D4" s="215"/>
      <c r="E4" s="215"/>
      <c r="F4" s="215"/>
      <c r="G4" s="232">
        <f>'Casework Level I'!B4</f>
        <v>0</v>
      </c>
      <c r="H4" s="216"/>
      <c r="I4" s="216"/>
      <c r="J4" s="216"/>
      <c r="K4" s="216"/>
      <c r="L4" s="216"/>
      <c r="M4" s="216"/>
      <c r="N4" s="216"/>
      <c r="O4" s="216"/>
      <c r="P4" s="216"/>
      <c r="Q4" s="216"/>
      <c r="R4" s="216"/>
      <c r="S4" s="216"/>
      <c r="T4" s="216"/>
      <c r="U4" s="216"/>
      <c r="V4" s="216"/>
      <c r="W4" s="216"/>
      <c r="X4" s="216"/>
    </row>
    <row r="5" spans="1:24" s="60" customFormat="1" ht="15.75" customHeight="1" x14ac:dyDescent="0.25">
      <c r="A5" s="217" t="s">
        <v>522</v>
      </c>
      <c r="B5" s="218"/>
      <c r="C5" s="218"/>
      <c r="D5" s="218"/>
      <c r="E5" s="218"/>
      <c r="F5" s="218"/>
      <c r="G5" s="232" t="str">
        <f>IF(MAX(SUM(B5:F5),'Casework Level II'!C4)&gt;0,MAX(SUM(B5:F5),'Casework Level II'!C4),"NA")</f>
        <v>NA</v>
      </c>
      <c r="H5" s="216"/>
      <c r="I5" s="216"/>
      <c r="J5" s="216"/>
      <c r="K5" s="216"/>
      <c r="L5" s="216"/>
      <c r="M5" s="216"/>
      <c r="N5" s="216"/>
      <c r="O5" s="216"/>
      <c r="P5" s="216"/>
      <c r="Q5" s="216"/>
      <c r="R5" s="216"/>
      <c r="S5" s="216"/>
      <c r="T5" s="216"/>
      <c r="U5" s="216"/>
      <c r="V5" s="216"/>
      <c r="W5" s="216"/>
      <c r="X5" s="216"/>
    </row>
    <row r="6" spans="1:24" s="212" customFormat="1" ht="15.75" customHeight="1" x14ac:dyDescent="0.25">
      <c r="A6" s="209" t="s">
        <v>523</v>
      </c>
      <c r="B6" s="215"/>
      <c r="C6" s="215"/>
      <c r="D6" s="215"/>
      <c r="E6" s="215"/>
      <c r="F6" s="215"/>
      <c r="G6" s="232" t="str">
        <f>IF(MAX(SUM(B6:F6),'Casework Level II'!D4)&gt;0,MAX(SUM(B6:F6),'Casework Level II'!D4),"NA")</f>
        <v>NA</v>
      </c>
      <c r="H6" s="211"/>
      <c r="I6" s="211"/>
      <c r="J6" s="211"/>
      <c r="K6" s="211"/>
      <c r="L6" s="211"/>
      <c r="M6" s="211"/>
      <c r="N6" s="211"/>
      <c r="O6" s="211"/>
      <c r="P6" s="211"/>
      <c r="Q6" s="211"/>
      <c r="R6" s="211"/>
      <c r="S6" s="211"/>
      <c r="T6" s="211"/>
      <c r="U6" s="211"/>
      <c r="V6" s="211"/>
      <c r="W6" s="211"/>
      <c r="X6" s="211"/>
    </row>
    <row r="7" spans="1:24" x14ac:dyDescent="0.25">
      <c r="A7" s="213" t="s">
        <v>524</v>
      </c>
      <c r="B7" s="218"/>
      <c r="C7" s="218"/>
      <c r="D7" s="218"/>
      <c r="E7" s="218"/>
      <c r="F7" s="218"/>
      <c r="G7" s="232" t="str">
        <f>IF(MAX(SUM(B7:F7),'Casework Level II'!E4)&gt;0,MAX(SUM(B7:F7),'Casework Level II'!E4),"NA")</f>
        <v>NA</v>
      </c>
      <c r="H7" s="219"/>
      <c r="I7" s="219"/>
      <c r="J7" s="219"/>
      <c r="K7" s="219"/>
      <c r="L7" s="219"/>
      <c r="M7" s="219"/>
      <c r="N7" s="219"/>
      <c r="O7" s="219"/>
      <c r="P7" s="219"/>
      <c r="Q7" s="219"/>
      <c r="R7" s="219"/>
      <c r="S7" s="219"/>
      <c r="T7" s="219"/>
      <c r="U7" s="219"/>
      <c r="V7" s="219"/>
      <c r="W7" s="219"/>
      <c r="X7" s="219"/>
    </row>
    <row r="8" spans="1:24" x14ac:dyDescent="0.25">
      <c r="A8" s="209" t="s">
        <v>527</v>
      </c>
      <c r="B8" s="215"/>
      <c r="C8" s="215"/>
      <c r="D8" s="215"/>
      <c r="E8" s="215"/>
      <c r="F8" s="215"/>
      <c r="G8" s="232" t="str">
        <f>IF(MAX(SUM(B8:F8),'Casework Level II'!H4)&gt;0,MAX(SUM(B8:F8),'Casework Level II'!H4),"NA")</f>
        <v>NA</v>
      </c>
      <c r="H8" s="219"/>
      <c r="I8" s="219"/>
      <c r="J8" s="219"/>
      <c r="K8" s="219"/>
      <c r="L8" s="219"/>
      <c r="M8" s="219"/>
      <c r="N8" s="219"/>
      <c r="O8" s="219"/>
      <c r="P8" s="219"/>
      <c r="Q8" s="219"/>
      <c r="R8" s="219"/>
      <c r="S8" s="219"/>
      <c r="T8" s="219"/>
      <c r="U8" s="219"/>
      <c r="V8" s="219"/>
      <c r="W8" s="219"/>
      <c r="X8" s="219"/>
    </row>
    <row r="9" spans="1:24" x14ac:dyDescent="0.25">
      <c r="A9" s="213" t="s">
        <v>583</v>
      </c>
      <c r="B9" s="218"/>
      <c r="C9" s="218"/>
      <c r="D9" s="218"/>
      <c r="E9" s="218"/>
      <c r="F9" s="218"/>
      <c r="G9" s="233">
        <f>MAX(SUM(B9:F9),'Casework Level II'!N4)</f>
        <v>0</v>
      </c>
      <c r="H9" s="219"/>
      <c r="I9" s="219"/>
      <c r="J9" s="219"/>
      <c r="K9" s="219"/>
      <c r="L9" s="219"/>
      <c r="M9" s="219"/>
      <c r="N9" s="219"/>
      <c r="O9" s="219"/>
      <c r="P9" s="219"/>
      <c r="Q9" s="219"/>
      <c r="R9" s="219"/>
      <c r="S9" s="219"/>
      <c r="T9" s="219"/>
      <c r="U9" s="219"/>
      <c r="V9" s="219"/>
      <c r="W9" s="219"/>
      <c r="X9" s="219"/>
    </row>
    <row r="10" spans="1:24" x14ac:dyDescent="0.25">
      <c r="A10" s="209" t="s">
        <v>584</v>
      </c>
      <c r="B10" s="215"/>
      <c r="C10" s="215"/>
      <c r="D10" s="215"/>
      <c r="E10" s="215"/>
      <c r="F10" s="215"/>
      <c r="G10" s="232" t="str">
        <f>IF(MAX('Casework Level II'!I4,'Casework Level II'!J4)&gt;0,MAX('Casework Level II'!I4,'Casework Level II'!J4),"NA")</f>
        <v>NA</v>
      </c>
      <c r="H10" s="219"/>
      <c r="I10" s="219"/>
      <c r="J10" s="219"/>
      <c r="K10" s="219"/>
      <c r="L10" s="219"/>
      <c r="M10" s="219"/>
      <c r="N10" s="219"/>
      <c r="O10" s="219"/>
      <c r="P10" s="219"/>
      <c r="Q10" s="219"/>
      <c r="R10" s="219"/>
      <c r="S10" s="219"/>
      <c r="T10" s="219"/>
      <c r="U10" s="219"/>
      <c r="V10" s="219"/>
      <c r="W10" s="219"/>
      <c r="X10" s="219"/>
    </row>
    <row r="11" spans="1:24" x14ac:dyDescent="0.25">
      <c r="A11" s="213" t="s">
        <v>585</v>
      </c>
      <c r="B11" s="218"/>
      <c r="C11" s="218"/>
      <c r="D11" s="218"/>
      <c r="E11" s="218"/>
      <c r="F11" s="218"/>
      <c r="G11" s="232" t="str">
        <f>IF('Casework Level II'!K4&gt;0,'Casework Level II'!K4,"NA")</f>
        <v>NA</v>
      </c>
      <c r="H11" s="219"/>
      <c r="I11" s="219"/>
      <c r="J11" s="219"/>
      <c r="K11" s="219"/>
      <c r="L11" s="219"/>
      <c r="M11" s="219"/>
      <c r="N11" s="219"/>
      <c r="O11" s="219"/>
      <c r="P11" s="219"/>
      <c r="Q11" s="219"/>
      <c r="R11" s="219"/>
      <c r="S11" s="219"/>
      <c r="T11" s="219"/>
      <c r="U11" s="219"/>
      <c r="V11" s="219"/>
      <c r="W11" s="219"/>
      <c r="X11" s="219"/>
    </row>
    <row r="12" spans="1:24" x14ac:dyDescent="0.25">
      <c r="A12" s="209" t="s">
        <v>586</v>
      </c>
      <c r="B12" s="215"/>
      <c r="C12" s="215"/>
      <c r="D12" s="215"/>
      <c r="E12" s="215"/>
      <c r="F12" s="215"/>
      <c r="G12" s="232" t="str">
        <f>IF('Casework Level II'!L4&gt;0,'Casework Level II'!L4,"NA")</f>
        <v>NA</v>
      </c>
      <c r="H12" s="219"/>
      <c r="I12" s="219"/>
      <c r="J12" s="219"/>
      <c r="K12" s="219"/>
      <c r="L12" s="219"/>
      <c r="M12" s="219"/>
      <c r="N12" s="219"/>
      <c r="O12" s="219"/>
      <c r="P12" s="219"/>
      <c r="Q12" s="219"/>
      <c r="R12" s="219"/>
      <c r="S12" s="219"/>
      <c r="T12" s="219"/>
      <c r="U12" s="219"/>
      <c r="V12" s="219"/>
      <c r="W12" s="219"/>
      <c r="X12" s="219"/>
    </row>
    <row r="13" spans="1:24" x14ac:dyDescent="0.25">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19"/>
    </row>
    <row r="14" spans="1:24" ht="16.5" thickBot="1" x14ac:dyDescent="0.3">
      <c r="A14" s="235" t="s">
        <v>587</v>
      </c>
      <c r="C14" s="215"/>
      <c r="E14" s="219"/>
      <c r="F14" s="219"/>
      <c r="G14" s="219"/>
      <c r="H14" s="219"/>
      <c r="I14" s="219"/>
      <c r="J14" s="219"/>
      <c r="K14" s="219"/>
      <c r="L14" s="219"/>
      <c r="M14" s="219"/>
      <c r="N14" s="219"/>
      <c r="O14" s="219"/>
      <c r="P14" s="219"/>
      <c r="Q14" s="219"/>
      <c r="R14" s="219"/>
      <c r="S14" s="219"/>
      <c r="T14" s="219"/>
      <c r="U14" s="219"/>
      <c r="V14" s="219"/>
      <c r="W14" s="219"/>
      <c r="X14" s="219"/>
    </row>
    <row r="15" spans="1:24" ht="46.5" customHeight="1" thickBot="1" x14ac:dyDescent="0.3">
      <c r="A15" s="313" t="s">
        <v>588</v>
      </c>
      <c r="B15" s="314"/>
      <c r="C15" s="314"/>
      <c r="D15" s="314"/>
      <c r="E15" s="314"/>
      <c r="F15" s="315"/>
      <c r="G15" s="219"/>
      <c r="H15" s="219"/>
      <c r="I15" s="219"/>
      <c r="J15" s="219"/>
      <c r="K15" s="219"/>
      <c r="L15" s="219"/>
      <c r="M15" s="219"/>
      <c r="N15" s="219"/>
      <c r="O15" s="219"/>
      <c r="P15" s="219"/>
      <c r="Q15" s="219"/>
      <c r="R15" s="219"/>
      <c r="S15" s="219"/>
      <c r="T15" s="219"/>
      <c r="U15" s="219"/>
      <c r="V15" s="219"/>
      <c r="W15" s="219"/>
      <c r="X15" s="219"/>
    </row>
    <row r="16" spans="1:24" x14ac:dyDescent="0.25">
      <c r="A16" s="209" t="s">
        <v>589</v>
      </c>
      <c r="B16" s="215"/>
      <c r="C16" s="215"/>
      <c r="D16" s="215"/>
      <c r="E16" s="215"/>
      <c r="F16" s="215"/>
      <c r="G16" s="219"/>
      <c r="H16" s="219"/>
      <c r="I16" s="219"/>
      <c r="J16" s="219"/>
      <c r="K16" s="219"/>
      <c r="L16" s="219"/>
      <c r="M16" s="219"/>
      <c r="N16" s="219"/>
      <c r="O16" s="219"/>
      <c r="P16" s="219"/>
      <c r="Q16" s="219"/>
      <c r="R16" s="219"/>
      <c r="S16" s="219"/>
      <c r="T16" s="219"/>
      <c r="U16" s="219"/>
      <c r="V16" s="219"/>
      <c r="W16" s="219"/>
      <c r="X16" s="219"/>
    </row>
    <row r="17" spans="1:24" x14ac:dyDescent="0.25">
      <c r="A17" s="213" t="s">
        <v>590</v>
      </c>
      <c r="B17" s="218"/>
      <c r="C17" s="218"/>
      <c r="D17" s="218"/>
      <c r="E17" s="218"/>
      <c r="F17" s="218"/>
      <c r="G17" s="219"/>
      <c r="H17" s="219"/>
      <c r="I17" s="219"/>
      <c r="J17" s="219"/>
      <c r="K17" s="219"/>
      <c r="L17" s="219"/>
      <c r="M17" s="219"/>
      <c r="N17" s="219"/>
      <c r="O17" s="219"/>
      <c r="P17" s="219"/>
      <c r="Q17" s="219"/>
      <c r="R17" s="219"/>
      <c r="S17" s="219"/>
      <c r="T17" s="219"/>
      <c r="U17" s="219"/>
      <c r="V17" s="219"/>
      <c r="W17" s="219"/>
      <c r="X17" s="219"/>
    </row>
    <row r="18" spans="1:24" x14ac:dyDescent="0.25">
      <c r="A18" s="209" t="s">
        <v>591</v>
      </c>
      <c r="B18" s="221"/>
      <c r="C18" s="221"/>
      <c r="D18" s="221"/>
      <c r="E18" s="221"/>
      <c r="F18" s="221"/>
      <c r="G18" s="219"/>
      <c r="H18" s="219"/>
      <c r="I18" s="219"/>
      <c r="J18" s="219"/>
      <c r="K18" s="219"/>
      <c r="L18" s="219"/>
      <c r="M18" s="219"/>
      <c r="N18" s="219"/>
      <c r="O18" s="219"/>
      <c r="P18" s="219"/>
      <c r="Q18" s="219"/>
      <c r="R18" s="219"/>
      <c r="S18" s="219"/>
      <c r="T18" s="219"/>
      <c r="U18" s="219"/>
      <c r="V18" s="219"/>
      <c r="W18" s="219"/>
      <c r="X18" s="219"/>
    </row>
    <row r="19" spans="1:24" ht="16.5" thickBot="1" x14ac:dyDescent="0.3">
      <c r="A19" s="222"/>
      <c r="B19" s="223"/>
      <c r="C19" s="224"/>
      <c r="D19" s="224"/>
      <c r="E19" s="224"/>
      <c r="F19" s="224"/>
      <c r="G19" s="219"/>
      <c r="H19" s="219"/>
      <c r="I19" s="219"/>
      <c r="J19" s="219"/>
      <c r="K19" s="219"/>
      <c r="L19" s="219"/>
      <c r="M19" s="219"/>
      <c r="N19" s="219"/>
      <c r="O19" s="219"/>
      <c r="P19" s="219"/>
      <c r="Q19" s="219"/>
      <c r="R19" s="219"/>
      <c r="S19" s="219"/>
      <c r="T19" s="219"/>
      <c r="U19" s="219"/>
      <c r="V19" s="219"/>
      <c r="W19" s="219"/>
      <c r="X19" s="219"/>
    </row>
    <row r="20" spans="1:24" ht="37.5" customHeight="1" thickBot="1" x14ac:dyDescent="0.3">
      <c r="A20" s="225" t="s">
        <v>592</v>
      </c>
      <c r="B20" s="316" t="s">
        <v>593</v>
      </c>
      <c r="C20" s="317"/>
      <c r="D20" s="317"/>
      <c r="E20" s="317"/>
      <c r="F20" s="318"/>
      <c r="G20" s="219"/>
      <c r="H20" s="219"/>
      <c r="I20" s="219"/>
      <c r="J20" s="219"/>
      <c r="K20" s="219"/>
      <c r="L20" s="219"/>
      <c r="M20" s="219"/>
      <c r="N20" s="219"/>
      <c r="O20" s="219"/>
      <c r="P20" s="219"/>
      <c r="Q20" s="219"/>
      <c r="R20" s="219"/>
      <c r="S20" s="219"/>
      <c r="T20" s="219"/>
      <c r="U20" s="219"/>
      <c r="V20" s="219"/>
      <c r="W20" s="219"/>
      <c r="X20" s="219"/>
    </row>
    <row r="21" spans="1:24" x14ac:dyDescent="0.25">
      <c r="A21" s="226" t="s">
        <v>594</v>
      </c>
      <c r="B21" s="227"/>
      <c r="C21" s="219"/>
      <c r="D21" s="219"/>
      <c r="E21" s="219"/>
      <c r="F21" s="219"/>
      <c r="G21" s="219"/>
      <c r="H21" s="219"/>
      <c r="I21" s="219"/>
      <c r="J21" s="219"/>
      <c r="K21" s="219"/>
      <c r="L21" s="219"/>
      <c r="M21" s="219"/>
      <c r="N21" s="219"/>
      <c r="O21" s="219"/>
      <c r="P21" s="219"/>
      <c r="Q21" s="219"/>
      <c r="R21" s="219"/>
      <c r="S21" s="219"/>
      <c r="T21" s="219"/>
      <c r="U21" s="219"/>
      <c r="V21" s="219"/>
      <c r="W21" s="219"/>
      <c r="X21" s="219"/>
    </row>
    <row r="22" spans="1:24" x14ac:dyDescent="0.25">
      <c r="A22" s="213" t="s">
        <v>595</v>
      </c>
      <c r="B22" s="228"/>
      <c r="C22" s="219"/>
      <c r="D22" s="219"/>
      <c r="E22" s="219"/>
      <c r="F22" s="219"/>
      <c r="G22" s="219"/>
      <c r="H22" s="219"/>
      <c r="I22" s="219"/>
      <c r="J22" s="219"/>
      <c r="K22" s="219"/>
      <c r="L22" s="219"/>
      <c r="M22" s="219"/>
      <c r="N22" s="219"/>
      <c r="O22" s="219"/>
      <c r="P22" s="219"/>
      <c r="Q22" s="219"/>
      <c r="R22" s="219"/>
      <c r="S22" s="219"/>
      <c r="T22" s="219"/>
      <c r="U22" s="219"/>
      <c r="V22" s="219"/>
      <c r="W22" s="219"/>
      <c r="X22" s="219"/>
    </row>
    <row r="23" spans="1:24" x14ac:dyDescent="0.25">
      <c r="A23" s="209" t="s">
        <v>596</v>
      </c>
      <c r="B23" s="227"/>
      <c r="C23" s="219"/>
      <c r="D23" s="219"/>
      <c r="E23" s="219"/>
      <c r="F23" s="219"/>
      <c r="G23" s="219"/>
      <c r="H23" s="219"/>
      <c r="I23" s="219"/>
      <c r="J23" s="219"/>
      <c r="K23" s="219"/>
      <c r="L23" s="219"/>
      <c r="M23" s="219"/>
      <c r="N23" s="219"/>
      <c r="O23" s="219"/>
      <c r="P23" s="219"/>
      <c r="Q23" s="219"/>
      <c r="R23" s="219"/>
      <c r="S23" s="219"/>
      <c r="T23" s="219"/>
      <c r="U23" s="219"/>
      <c r="V23" s="219"/>
      <c r="W23" s="219"/>
      <c r="X23" s="219"/>
    </row>
    <row r="24" spans="1:24" x14ac:dyDescent="0.25">
      <c r="A24" s="217" t="s">
        <v>445</v>
      </c>
      <c r="B24" s="228"/>
      <c r="C24" s="219"/>
      <c r="D24" s="219"/>
      <c r="E24" s="219"/>
      <c r="F24" s="219"/>
      <c r="G24" s="219"/>
      <c r="H24" s="219"/>
      <c r="I24" s="219"/>
      <c r="J24" s="219"/>
      <c r="K24" s="219"/>
      <c r="L24" s="219"/>
      <c r="M24" s="219"/>
      <c r="N24" s="219"/>
      <c r="O24" s="219"/>
      <c r="P24" s="219"/>
      <c r="Q24" s="219"/>
      <c r="R24" s="219"/>
      <c r="S24" s="219"/>
      <c r="T24" s="219"/>
      <c r="U24" s="219"/>
      <c r="V24" s="219"/>
      <c r="W24" s="219"/>
      <c r="X24" s="219"/>
    </row>
    <row r="25" spans="1:24" x14ac:dyDescent="0.25">
      <c r="A25" s="209" t="s">
        <v>597</v>
      </c>
      <c r="B25" s="227"/>
      <c r="C25" s="219"/>
      <c r="D25" s="219"/>
      <c r="E25" s="219"/>
      <c r="F25" s="219"/>
      <c r="G25" s="219"/>
      <c r="H25" s="219"/>
      <c r="I25" s="219"/>
      <c r="J25" s="219"/>
      <c r="K25" s="219"/>
      <c r="L25" s="219"/>
      <c r="M25" s="219"/>
      <c r="N25" s="219"/>
      <c r="O25" s="219"/>
      <c r="P25" s="219"/>
      <c r="Q25" s="219"/>
      <c r="R25" s="219"/>
      <c r="S25" s="219"/>
      <c r="T25" s="219"/>
      <c r="U25" s="219"/>
      <c r="V25" s="219"/>
      <c r="W25" s="219"/>
      <c r="X25" s="219"/>
    </row>
    <row r="26" spans="1:24" x14ac:dyDescent="0.25">
      <c r="A26" s="217" t="s">
        <v>598</v>
      </c>
      <c r="B26" s="228"/>
      <c r="C26" s="219"/>
      <c r="D26" s="219"/>
      <c r="E26" s="219"/>
      <c r="F26" s="219"/>
      <c r="G26" s="219"/>
      <c r="H26" s="219"/>
      <c r="I26" s="219"/>
      <c r="J26" s="219"/>
      <c r="K26" s="219"/>
      <c r="L26" s="219"/>
      <c r="M26" s="219"/>
      <c r="N26" s="219"/>
      <c r="O26" s="219"/>
      <c r="P26" s="219"/>
      <c r="Q26" s="219"/>
      <c r="R26" s="219"/>
      <c r="S26" s="219"/>
      <c r="T26" s="219"/>
      <c r="U26" s="219"/>
      <c r="V26" s="219"/>
      <c r="W26" s="219"/>
      <c r="X26" s="219"/>
    </row>
    <row r="27" spans="1:24" x14ac:dyDescent="0.25">
      <c r="A27" s="209" t="s">
        <v>541</v>
      </c>
      <c r="B27" s="229" t="str">
        <f>IF(B21&gt;0,1-SUM(B21:B26)," ")</f>
        <v xml:space="preserve"> </v>
      </c>
      <c r="D27" s="219"/>
      <c r="E27" s="219"/>
      <c r="F27" s="219"/>
      <c r="G27" s="219"/>
      <c r="H27" s="219"/>
      <c r="I27" s="219"/>
      <c r="J27" s="219"/>
      <c r="K27" s="219"/>
      <c r="L27" s="219"/>
      <c r="M27" s="219"/>
      <c r="N27" s="219"/>
      <c r="O27" s="219"/>
      <c r="P27" s="219"/>
      <c r="Q27" s="219"/>
      <c r="R27" s="219"/>
      <c r="S27" s="219"/>
      <c r="T27" s="219"/>
      <c r="U27" s="219"/>
      <c r="V27" s="219"/>
      <c r="W27" s="219"/>
      <c r="X27" s="219"/>
    </row>
    <row r="28" spans="1:24" x14ac:dyDescent="0.25">
      <c r="A28" s="230"/>
      <c r="B28" s="219"/>
      <c r="C28" s="230"/>
      <c r="D28" s="219"/>
      <c r="E28" s="219"/>
      <c r="F28" s="219"/>
      <c r="G28" s="219"/>
      <c r="H28" s="219"/>
      <c r="I28" s="219"/>
      <c r="J28" s="219"/>
      <c r="K28" s="219"/>
      <c r="L28" s="219"/>
      <c r="M28" s="219"/>
      <c r="N28" s="219"/>
      <c r="O28" s="219"/>
      <c r="P28" s="219"/>
      <c r="Q28" s="219"/>
      <c r="R28" s="219"/>
      <c r="S28" s="219"/>
      <c r="T28" s="219"/>
      <c r="U28" s="219"/>
      <c r="V28" s="219"/>
      <c r="W28" s="219"/>
      <c r="X28" s="219"/>
    </row>
    <row r="29" spans="1:24" x14ac:dyDescent="0.25">
      <c r="A29" s="230"/>
      <c r="B29" s="219"/>
      <c r="C29" s="230"/>
      <c r="D29" s="219"/>
      <c r="E29" s="219"/>
      <c r="F29" s="219"/>
      <c r="G29" s="219"/>
      <c r="H29" s="219"/>
      <c r="I29" s="219"/>
      <c r="J29" s="219"/>
      <c r="K29" s="219"/>
      <c r="L29" s="219"/>
      <c r="M29" s="219"/>
      <c r="N29" s="219"/>
      <c r="O29" s="219"/>
      <c r="P29" s="219"/>
      <c r="Q29" s="219"/>
      <c r="R29" s="219"/>
      <c r="S29" s="219"/>
      <c r="T29" s="219"/>
      <c r="U29" s="219"/>
      <c r="V29" s="219"/>
      <c r="W29" s="219"/>
      <c r="X29" s="219"/>
    </row>
    <row r="30" spans="1:24" x14ac:dyDescent="0.25">
      <c r="A30" s="230"/>
      <c r="B30" s="219"/>
      <c r="C30" s="230"/>
      <c r="D30" s="219"/>
      <c r="E30" s="219"/>
      <c r="F30" s="219"/>
      <c r="G30" s="219"/>
      <c r="H30" s="219"/>
      <c r="I30" s="219"/>
      <c r="J30" s="219"/>
      <c r="K30" s="219"/>
      <c r="L30" s="219"/>
      <c r="M30" s="219"/>
      <c r="N30" s="219"/>
      <c r="O30" s="219"/>
      <c r="P30" s="219"/>
      <c r="Q30" s="219"/>
      <c r="R30" s="219"/>
      <c r="S30" s="219"/>
      <c r="T30" s="219"/>
      <c r="U30" s="219"/>
      <c r="V30" s="219"/>
      <c r="W30" s="219"/>
      <c r="X30" s="219"/>
    </row>
    <row r="31" spans="1:24" x14ac:dyDescent="0.25">
      <c r="A31" s="230"/>
      <c r="B31" s="219"/>
      <c r="C31" s="230"/>
      <c r="D31" s="219"/>
      <c r="E31" s="219"/>
      <c r="F31" s="219"/>
      <c r="G31" s="219"/>
      <c r="H31" s="219"/>
      <c r="I31" s="219"/>
      <c r="J31" s="219"/>
      <c r="K31" s="219"/>
      <c r="L31" s="219"/>
      <c r="M31" s="219"/>
      <c r="N31" s="219"/>
      <c r="O31" s="219"/>
      <c r="P31" s="219"/>
      <c r="Q31" s="219"/>
      <c r="R31" s="219"/>
      <c r="S31" s="219"/>
      <c r="T31" s="219"/>
      <c r="U31" s="219"/>
      <c r="V31" s="219"/>
      <c r="W31" s="219"/>
      <c r="X31" s="219"/>
    </row>
    <row r="32" spans="1:24" x14ac:dyDescent="0.25">
      <c r="A32" s="230"/>
      <c r="B32" s="219"/>
      <c r="C32" s="230"/>
      <c r="D32" s="219"/>
      <c r="E32" s="219"/>
      <c r="F32" s="219"/>
      <c r="G32" s="219"/>
      <c r="H32" s="219"/>
      <c r="I32" s="219"/>
      <c r="J32" s="219"/>
      <c r="K32" s="219"/>
      <c r="L32" s="219"/>
      <c r="M32" s="219"/>
      <c r="N32" s="219"/>
      <c r="O32" s="219"/>
      <c r="P32" s="219"/>
      <c r="Q32" s="219"/>
      <c r="R32" s="219"/>
      <c r="S32" s="219"/>
      <c r="T32" s="219"/>
      <c r="U32" s="219"/>
      <c r="V32" s="219"/>
      <c r="W32" s="219"/>
      <c r="X32" s="219"/>
    </row>
    <row r="33" spans="1:24" x14ac:dyDescent="0.25">
      <c r="A33" s="230"/>
      <c r="B33" s="219"/>
      <c r="C33" s="230"/>
      <c r="D33" s="219"/>
      <c r="E33" s="219"/>
      <c r="F33" s="219"/>
      <c r="G33" s="219"/>
      <c r="H33" s="219"/>
      <c r="I33" s="219"/>
      <c r="J33" s="219"/>
      <c r="K33" s="219"/>
      <c r="L33" s="219"/>
      <c r="M33" s="219"/>
      <c r="N33" s="219"/>
      <c r="O33" s="219"/>
      <c r="P33" s="219"/>
      <c r="Q33" s="219"/>
      <c r="R33" s="219"/>
      <c r="S33" s="219"/>
      <c r="T33" s="219"/>
      <c r="U33" s="219"/>
      <c r="V33" s="219"/>
      <c r="W33" s="219"/>
      <c r="X33" s="219"/>
    </row>
    <row r="34" spans="1:24" x14ac:dyDescent="0.25">
      <c r="A34" s="230"/>
      <c r="B34" s="219"/>
      <c r="C34" s="230"/>
      <c r="D34" s="219"/>
      <c r="E34" s="219"/>
      <c r="F34" s="219"/>
      <c r="G34" s="219"/>
      <c r="H34" s="219"/>
      <c r="I34" s="219"/>
      <c r="J34" s="219"/>
      <c r="K34" s="219"/>
      <c r="L34" s="219"/>
      <c r="M34" s="219"/>
      <c r="N34" s="219"/>
      <c r="O34" s="219"/>
      <c r="P34" s="219"/>
      <c r="Q34" s="219"/>
      <c r="R34" s="219"/>
      <c r="S34" s="219"/>
      <c r="T34" s="219"/>
      <c r="U34" s="219"/>
      <c r="V34" s="219"/>
      <c r="W34" s="219"/>
      <c r="X34" s="219"/>
    </row>
    <row r="35" spans="1:24" x14ac:dyDescent="0.25">
      <c r="A35" s="230"/>
      <c r="B35" s="219"/>
      <c r="C35" s="230"/>
      <c r="D35" s="219"/>
      <c r="E35" s="219"/>
      <c r="F35" s="219"/>
      <c r="G35" s="219"/>
      <c r="H35" s="219"/>
      <c r="I35" s="219"/>
      <c r="J35" s="219"/>
      <c r="K35" s="219"/>
      <c r="L35" s="219"/>
      <c r="M35" s="219"/>
      <c r="N35" s="219"/>
      <c r="O35" s="219"/>
      <c r="P35" s="219"/>
      <c r="Q35" s="219"/>
      <c r="R35" s="219"/>
      <c r="S35" s="219"/>
      <c r="T35" s="219"/>
      <c r="U35" s="219"/>
      <c r="V35" s="219"/>
      <c r="W35" s="219"/>
      <c r="X35" s="219"/>
    </row>
    <row r="36" spans="1:24" x14ac:dyDescent="0.25">
      <c r="A36" s="219"/>
      <c r="B36" s="219"/>
      <c r="C36" s="230"/>
      <c r="D36" s="219"/>
      <c r="E36" s="219"/>
      <c r="F36" s="219"/>
      <c r="G36" s="219"/>
      <c r="H36" s="219"/>
      <c r="I36" s="219"/>
      <c r="J36" s="219"/>
      <c r="K36" s="219"/>
      <c r="L36" s="219"/>
      <c r="M36" s="219"/>
      <c r="N36" s="219"/>
      <c r="O36" s="219"/>
      <c r="P36" s="219"/>
      <c r="Q36" s="219"/>
      <c r="R36" s="219"/>
      <c r="S36" s="219"/>
      <c r="T36" s="219"/>
      <c r="U36" s="219"/>
      <c r="V36" s="219"/>
      <c r="W36" s="219"/>
      <c r="X36" s="219"/>
    </row>
    <row r="37" spans="1:24" x14ac:dyDescent="0.25">
      <c r="A37" s="230"/>
      <c r="B37" s="219"/>
      <c r="C37" s="230"/>
      <c r="D37" s="219"/>
      <c r="E37" s="219"/>
      <c r="F37" s="219"/>
      <c r="G37" s="219"/>
      <c r="H37" s="219"/>
      <c r="I37" s="219"/>
      <c r="J37" s="219"/>
      <c r="K37" s="219"/>
      <c r="L37" s="219"/>
      <c r="M37" s="219"/>
      <c r="N37" s="219"/>
      <c r="O37" s="219"/>
      <c r="P37" s="219"/>
      <c r="Q37" s="219"/>
      <c r="R37" s="219"/>
      <c r="S37" s="219"/>
      <c r="T37" s="219"/>
      <c r="U37" s="219"/>
      <c r="V37" s="219"/>
      <c r="W37" s="219"/>
      <c r="X37" s="219"/>
    </row>
    <row r="38" spans="1:24" x14ac:dyDescent="0.25">
      <c r="A38" s="230"/>
      <c r="B38" s="219"/>
      <c r="C38" s="230"/>
      <c r="D38" s="219"/>
      <c r="E38" s="219"/>
      <c r="F38" s="219"/>
      <c r="G38" s="219"/>
      <c r="H38" s="219"/>
      <c r="I38" s="219"/>
      <c r="J38" s="219"/>
      <c r="K38" s="219"/>
      <c r="L38" s="219"/>
      <c r="M38" s="219"/>
      <c r="N38" s="219"/>
      <c r="O38" s="219"/>
      <c r="P38" s="219"/>
      <c r="Q38" s="219"/>
      <c r="R38" s="219"/>
      <c r="S38" s="219"/>
      <c r="T38" s="219"/>
      <c r="U38" s="219"/>
      <c r="V38" s="219"/>
      <c r="W38" s="219"/>
      <c r="X38" s="219"/>
    </row>
    <row r="39" spans="1:24" x14ac:dyDescent="0.25">
      <c r="A39" s="230"/>
      <c r="B39" s="219"/>
      <c r="C39" s="230"/>
      <c r="D39" s="219"/>
      <c r="E39" s="219"/>
      <c r="F39" s="219"/>
      <c r="G39" s="219"/>
      <c r="H39" s="219"/>
      <c r="I39" s="219"/>
      <c r="J39" s="219"/>
      <c r="K39" s="219"/>
      <c r="L39" s="219"/>
      <c r="M39" s="219"/>
      <c r="N39" s="219"/>
      <c r="O39" s="219"/>
      <c r="P39" s="219"/>
      <c r="Q39" s="219"/>
      <c r="R39" s="219"/>
      <c r="S39" s="219"/>
      <c r="T39" s="219"/>
      <c r="U39" s="219"/>
      <c r="V39" s="219"/>
      <c r="W39" s="219"/>
      <c r="X39" s="219"/>
    </row>
    <row r="40" spans="1:24" x14ac:dyDescent="0.25">
      <c r="A40" s="230"/>
      <c r="B40" s="219"/>
      <c r="C40" s="230"/>
      <c r="D40" s="219"/>
      <c r="E40" s="219"/>
      <c r="F40" s="219"/>
      <c r="G40" s="219"/>
      <c r="H40" s="219"/>
      <c r="I40" s="219"/>
      <c r="J40" s="219"/>
      <c r="K40" s="219"/>
      <c r="L40" s="219"/>
      <c r="M40" s="219"/>
      <c r="N40" s="219"/>
      <c r="O40" s="219"/>
      <c r="P40" s="219"/>
      <c r="Q40" s="219"/>
      <c r="R40" s="219"/>
      <c r="S40" s="219"/>
      <c r="T40" s="219"/>
      <c r="U40" s="219"/>
      <c r="V40" s="219"/>
      <c r="W40" s="219"/>
      <c r="X40" s="219"/>
    </row>
    <row r="41" spans="1:24" x14ac:dyDescent="0.25">
      <c r="A41" s="230"/>
      <c r="B41" s="219"/>
      <c r="C41" s="230"/>
      <c r="D41" s="219"/>
      <c r="E41" s="219"/>
      <c r="F41" s="219"/>
      <c r="G41" s="219"/>
      <c r="H41" s="219"/>
      <c r="I41" s="219"/>
      <c r="J41" s="219"/>
      <c r="K41" s="219"/>
      <c r="L41" s="219"/>
      <c r="M41" s="219"/>
      <c r="N41" s="219"/>
      <c r="O41" s="219"/>
      <c r="P41" s="219"/>
      <c r="Q41" s="219"/>
      <c r="R41" s="219"/>
      <c r="S41" s="219"/>
      <c r="T41" s="219"/>
      <c r="U41" s="219"/>
      <c r="V41" s="219"/>
      <c r="W41" s="219"/>
      <c r="X41" s="219"/>
    </row>
    <row r="42" spans="1:24" x14ac:dyDescent="0.25">
      <c r="A42" s="230"/>
      <c r="B42" s="219"/>
      <c r="C42" s="230"/>
      <c r="D42" s="219"/>
      <c r="E42" s="219"/>
      <c r="F42" s="219"/>
      <c r="G42" s="219"/>
      <c r="H42" s="219"/>
      <c r="I42" s="219"/>
      <c r="J42" s="219"/>
      <c r="K42" s="219"/>
      <c r="L42" s="219"/>
      <c r="M42" s="219"/>
      <c r="N42" s="219"/>
      <c r="O42" s="219"/>
      <c r="P42" s="219"/>
      <c r="Q42" s="219"/>
      <c r="R42" s="219"/>
      <c r="S42" s="219"/>
      <c r="T42" s="219"/>
      <c r="U42" s="219"/>
      <c r="V42" s="219"/>
      <c r="W42" s="219"/>
      <c r="X42" s="219"/>
    </row>
    <row r="43" spans="1:24" x14ac:dyDescent="0.25">
      <c r="A43" s="230"/>
      <c r="B43" s="219"/>
      <c r="C43" s="230"/>
      <c r="D43" s="219"/>
      <c r="E43" s="219"/>
      <c r="F43" s="219"/>
      <c r="G43" s="219"/>
      <c r="H43" s="219"/>
      <c r="I43" s="219"/>
      <c r="J43" s="219"/>
      <c r="K43" s="219"/>
      <c r="L43" s="219"/>
      <c r="M43" s="219"/>
      <c r="N43" s="219"/>
      <c r="O43" s="219"/>
      <c r="P43" s="219"/>
      <c r="Q43" s="219"/>
      <c r="R43" s="219"/>
      <c r="S43" s="219"/>
      <c r="T43" s="219"/>
      <c r="U43" s="219"/>
      <c r="V43" s="219"/>
      <c r="W43" s="219"/>
      <c r="X43" s="219"/>
    </row>
    <row r="44" spans="1:24" x14ac:dyDescent="0.25">
      <c r="A44" s="230"/>
      <c r="B44" s="219"/>
      <c r="C44" s="230"/>
      <c r="D44" s="219"/>
      <c r="E44" s="219"/>
      <c r="F44" s="219"/>
      <c r="G44" s="219"/>
      <c r="H44" s="219"/>
      <c r="I44" s="219"/>
      <c r="J44" s="219"/>
      <c r="K44" s="219"/>
      <c r="L44" s="219"/>
      <c r="M44" s="219"/>
      <c r="N44" s="219"/>
      <c r="O44" s="219"/>
      <c r="P44" s="219"/>
      <c r="Q44" s="219"/>
      <c r="R44" s="219"/>
      <c r="S44" s="219"/>
      <c r="T44" s="219"/>
      <c r="U44" s="219"/>
      <c r="V44" s="219"/>
      <c r="W44" s="219"/>
      <c r="X44" s="219"/>
    </row>
    <row r="45" spans="1:24" x14ac:dyDescent="0.25">
      <c r="A45" s="219"/>
      <c r="B45" s="219"/>
      <c r="C45" s="219"/>
      <c r="D45" s="219"/>
      <c r="E45" s="219"/>
      <c r="F45" s="219"/>
      <c r="G45" s="219"/>
      <c r="H45" s="219"/>
      <c r="I45" s="219"/>
      <c r="J45" s="219"/>
      <c r="K45" s="219"/>
      <c r="L45" s="219"/>
      <c r="M45" s="219"/>
      <c r="N45" s="219"/>
      <c r="O45" s="219"/>
      <c r="P45" s="219"/>
      <c r="Q45" s="219"/>
      <c r="R45" s="219"/>
      <c r="S45" s="219"/>
      <c r="T45" s="219"/>
      <c r="U45" s="219"/>
      <c r="V45" s="219"/>
      <c r="W45" s="219"/>
      <c r="X45" s="219"/>
    </row>
    <row r="46" spans="1:24" x14ac:dyDescent="0.25">
      <c r="A46" s="219"/>
      <c r="B46" s="219"/>
      <c r="C46" s="219"/>
      <c r="D46" s="219"/>
      <c r="E46" s="219"/>
      <c r="F46" s="219"/>
      <c r="G46" s="219"/>
      <c r="H46" s="219"/>
      <c r="I46" s="219"/>
      <c r="J46" s="219"/>
      <c r="K46" s="219"/>
      <c r="L46" s="219"/>
      <c r="M46" s="219"/>
      <c r="N46" s="219"/>
      <c r="O46" s="219"/>
      <c r="P46" s="219"/>
      <c r="Q46" s="219"/>
      <c r="R46" s="219"/>
      <c r="S46" s="219"/>
      <c r="T46" s="219"/>
      <c r="U46" s="219"/>
      <c r="V46" s="219"/>
      <c r="W46" s="219"/>
      <c r="X46" s="219"/>
    </row>
    <row r="47" spans="1:24" x14ac:dyDescent="0.25">
      <c r="A47" s="219"/>
      <c r="B47" s="219"/>
      <c r="C47" s="219"/>
      <c r="D47" s="219"/>
      <c r="E47" s="219"/>
      <c r="F47" s="219"/>
      <c r="G47" s="219"/>
      <c r="H47" s="219"/>
      <c r="I47" s="219"/>
      <c r="J47" s="219"/>
      <c r="K47" s="219"/>
      <c r="L47" s="219"/>
      <c r="M47" s="219"/>
      <c r="N47" s="219"/>
      <c r="O47" s="219"/>
      <c r="P47" s="219"/>
      <c r="Q47" s="219"/>
      <c r="R47" s="219"/>
      <c r="S47" s="219"/>
      <c r="T47" s="219"/>
      <c r="U47" s="219"/>
      <c r="V47" s="219"/>
      <c r="W47" s="219"/>
      <c r="X47" s="219"/>
    </row>
    <row r="48" spans="1:24" x14ac:dyDescent="0.25">
      <c r="A48" s="219"/>
      <c r="B48" s="219"/>
      <c r="C48" s="219"/>
      <c r="D48" s="219"/>
      <c r="E48" s="219"/>
      <c r="F48" s="219"/>
      <c r="G48" s="219"/>
      <c r="H48" s="219"/>
      <c r="I48" s="219"/>
      <c r="J48" s="219"/>
      <c r="K48" s="219"/>
      <c r="L48" s="219"/>
      <c r="M48" s="219"/>
      <c r="N48" s="219"/>
      <c r="O48" s="219"/>
      <c r="P48" s="219"/>
      <c r="Q48" s="219"/>
      <c r="R48" s="219"/>
      <c r="S48" s="219"/>
      <c r="T48" s="219"/>
      <c r="U48" s="219"/>
      <c r="V48" s="219"/>
      <c r="W48" s="219"/>
      <c r="X48" s="219"/>
    </row>
    <row r="49" spans="1:24" x14ac:dyDescent="0.25">
      <c r="A49" s="219"/>
      <c r="B49" s="219"/>
      <c r="C49" s="219"/>
      <c r="D49" s="219"/>
      <c r="E49" s="219"/>
      <c r="F49" s="219"/>
      <c r="G49" s="219"/>
      <c r="H49" s="219"/>
      <c r="I49" s="219"/>
      <c r="J49" s="219"/>
      <c r="K49" s="219"/>
      <c r="L49" s="219"/>
      <c r="M49" s="219"/>
      <c r="N49" s="219"/>
      <c r="O49" s="219"/>
      <c r="P49" s="219"/>
      <c r="Q49" s="219"/>
      <c r="R49" s="219"/>
      <c r="S49" s="219"/>
      <c r="T49" s="219"/>
      <c r="U49" s="219"/>
      <c r="V49" s="219"/>
      <c r="W49" s="219"/>
      <c r="X49" s="219"/>
    </row>
    <row r="50" spans="1:24" x14ac:dyDescent="0.25">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row>
    <row r="51" spans="1:24" x14ac:dyDescent="0.25">
      <c r="A51" s="219"/>
      <c r="B51" s="219"/>
      <c r="C51" s="219"/>
      <c r="D51" s="219"/>
      <c r="E51" s="219"/>
      <c r="F51" s="219"/>
      <c r="G51" s="219"/>
      <c r="H51" s="219"/>
      <c r="I51" s="219"/>
      <c r="J51" s="219"/>
      <c r="K51" s="219"/>
      <c r="L51" s="219"/>
      <c r="M51" s="219"/>
      <c r="N51" s="219"/>
      <c r="O51" s="219"/>
      <c r="P51" s="219"/>
      <c r="Q51" s="219"/>
      <c r="R51" s="219"/>
      <c r="S51" s="219"/>
      <c r="T51" s="219"/>
      <c r="U51" s="219"/>
      <c r="V51" s="219"/>
      <c r="W51" s="219"/>
      <c r="X51" s="219"/>
    </row>
    <row r="52" spans="1:24" x14ac:dyDescent="0.25">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row>
    <row r="53" spans="1:24" x14ac:dyDescent="0.25">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row>
    <row r="54" spans="1:24" x14ac:dyDescent="0.25">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row>
    <row r="55" spans="1:24" x14ac:dyDescent="0.25">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row>
    <row r="56" spans="1:24" x14ac:dyDescent="0.25">
      <c r="A56" s="219"/>
      <c r="B56" s="219"/>
      <c r="C56" s="219"/>
      <c r="D56" s="219"/>
      <c r="E56" s="219"/>
      <c r="F56" s="219"/>
      <c r="G56" s="219"/>
      <c r="H56" s="219"/>
      <c r="I56" s="219"/>
      <c r="J56" s="219"/>
      <c r="K56" s="219"/>
      <c r="L56" s="219"/>
      <c r="M56" s="219"/>
      <c r="N56" s="219"/>
      <c r="O56" s="219"/>
      <c r="P56" s="219"/>
      <c r="Q56" s="219"/>
      <c r="R56" s="219"/>
      <c r="S56" s="219"/>
      <c r="T56" s="219"/>
      <c r="U56" s="219"/>
      <c r="V56" s="219"/>
      <c r="W56" s="219"/>
      <c r="X56" s="219"/>
    </row>
    <row r="57" spans="1:24" x14ac:dyDescent="0.25">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row>
    <row r="58" spans="1:24" x14ac:dyDescent="0.25">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row>
    <row r="59" spans="1:24" x14ac:dyDescent="0.25">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row>
    <row r="60" spans="1:24" x14ac:dyDescent="0.25">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row>
    <row r="61" spans="1:24" x14ac:dyDescent="0.25">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row>
    <row r="62" spans="1:24" x14ac:dyDescent="0.25">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row>
    <row r="63" spans="1:24" x14ac:dyDescent="0.25">
      <c r="A63" s="219"/>
      <c r="B63" s="219"/>
      <c r="C63" s="219"/>
      <c r="D63" s="219"/>
      <c r="E63" s="219"/>
      <c r="F63" s="219"/>
      <c r="G63" s="219"/>
      <c r="H63" s="219"/>
      <c r="I63" s="219"/>
      <c r="J63" s="219"/>
      <c r="K63" s="219"/>
      <c r="L63" s="219"/>
      <c r="M63" s="219"/>
      <c r="N63" s="219"/>
      <c r="O63" s="219"/>
      <c r="P63" s="219"/>
      <c r="Q63" s="219"/>
      <c r="R63" s="219"/>
      <c r="S63" s="219"/>
      <c r="T63" s="219"/>
      <c r="U63" s="219"/>
      <c r="V63" s="219"/>
      <c r="W63" s="219"/>
      <c r="X63" s="219"/>
    </row>
    <row r="64" spans="1:24" x14ac:dyDescent="0.25">
      <c r="A64" s="219"/>
      <c r="B64" s="219"/>
      <c r="C64" s="219"/>
      <c r="D64" s="219"/>
      <c r="E64" s="219"/>
      <c r="F64" s="219"/>
      <c r="G64" s="219"/>
      <c r="H64" s="219"/>
      <c r="I64" s="219"/>
      <c r="J64" s="219"/>
      <c r="K64" s="219"/>
      <c r="L64" s="219"/>
      <c r="M64" s="219"/>
      <c r="N64" s="219"/>
      <c r="O64" s="219"/>
      <c r="P64" s="219"/>
      <c r="Q64" s="219"/>
      <c r="R64" s="219"/>
      <c r="S64" s="219"/>
      <c r="T64" s="219"/>
      <c r="U64" s="219"/>
      <c r="V64" s="219"/>
      <c r="W64" s="219"/>
      <c r="X64" s="219"/>
    </row>
    <row r="65" spans="1:24" x14ac:dyDescent="0.25">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row>
    <row r="66" spans="1:24" x14ac:dyDescent="0.25">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row>
    <row r="67" spans="1:24" x14ac:dyDescent="0.25">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row>
    <row r="68" spans="1:24" x14ac:dyDescent="0.25">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row>
    <row r="69" spans="1:24" x14ac:dyDescent="0.25">
      <c r="A69" s="219"/>
      <c r="B69" s="219"/>
      <c r="C69" s="219"/>
      <c r="D69" s="219"/>
      <c r="E69" s="219"/>
      <c r="F69" s="219"/>
      <c r="G69" s="219"/>
      <c r="H69" s="219"/>
      <c r="I69" s="219"/>
      <c r="J69" s="219"/>
      <c r="K69" s="219"/>
      <c r="L69" s="219"/>
      <c r="M69" s="219"/>
      <c r="N69" s="219"/>
      <c r="O69" s="219"/>
      <c r="P69" s="219"/>
      <c r="Q69" s="219"/>
      <c r="R69" s="219"/>
      <c r="S69" s="219"/>
      <c r="T69" s="219"/>
      <c r="U69" s="219"/>
      <c r="V69" s="219"/>
      <c r="W69" s="219"/>
      <c r="X69" s="219"/>
    </row>
    <row r="70" spans="1:24" x14ac:dyDescent="0.25">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row>
    <row r="71" spans="1:24" x14ac:dyDescent="0.25">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row>
    <row r="72" spans="1:24" x14ac:dyDescent="0.25">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row>
    <row r="73" spans="1:24" x14ac:dyDescent="0.25">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row>
    <row r="74" spans="1:24" x14ac:dyDescent="0.25">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row>
    <row r="75" spans="1:24" x14ac:dyDescent="0.25">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row>
    <row r="76" spans="1:24" x14ac:dyDescent="0.25">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row>
    <row r="77" spans="1:24" x14ac:dyDescent="0.25">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row>
    <row r="78" spans="1:24" x14ac:dyDescent="0.25">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row>
    <row r="79" spans="1:24" x14ac:dyDescent="0.25">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row>
    <row r="80" spans="1:24" x14ac:dyDescent="0.25">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row>
    <row r="81" spans="1:24" x14ac:dyDescent="0.25">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row>
    <row r="82" spans="1:24" x14ac:dyDescent="0.25">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row>
    <row r="83" spans="1:24" x14ac:dyDescent="0.25">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row>
    <row r="84" spans="1:24" x14ac:dyDescent="0.25">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row>
    <row r="85" spans="1:24" x14ac:dyDescent="0.25">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row>
    <row r="86" spans="1:24" x14ac:dyDescent="0.25">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row>
    <row r="87" spans="1:24" x14ac:dyDescent="0.25">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row>
    <row r="88" spans="1:24" x14ac:dyDescent="0.25">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row>
    <row r="89" spans="1:24" x14ac:dyDescent="0.25">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row>
    <row r="90" spans="1:24" x14ac:dyDescent="0.25">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row>
    <row r="91" spans="1:24" x14ac:dyDescent="0.25">
      <c r="A91" s="219"/>
      <c r="B91" s="219"/>
      <c r="C91" s="219"/>
      <c r="D91" s="219"/>
      <c r="E91" s="219"/>
      <c r="F91" s="219"/>
      <c r="G91" s="219"/>
      <c r="H91" s="219"/>
      <c r="I91" s="219"/>
      <c r="J91" s="219"/>
      <c r="K91" s="219"/>
      <c r="L91" s="219"/>
      <c r="M91" s="219"/>
      <c r="N91" s="219"/>
      <c r="O91" s="219"/>
      <c r="P91" s="219"/>
      <c r="Q91" s="219"/>
      <c r="R91" s="219"/>
      <c r="S91" s="219"/>
      <c r="T91" s="219"/>
      <c r="U91" s="219"/>
      <c r="V91" s="219"/>
      <c r="W91" s="219"/>
      <c r="X91" s="219"/>
    </row>
    <row r="92" spans="1:24" x14ac:dyDescent="0.25">
      <c r="A92" s="219"/>
      <c r="B92" s="219"/>
      <c r="C92" s="219"/>
      <c r="D92" s="219"/>
      <c r="E92" s="219"/>
      <c r="F92" s="219"/>
      <c r="G92" s="219"/>
      <c r="H92" s="219"/>
      <c r="I92" s="219"/>
      <c r="J92" s="219"/>
      <c r="K92" s="219"/>
      <c r="L92" s="219"/>
      <c r="M92" s="219"/>
      <c r="N92" s="219"/>
      <c r="O92" s="219"/>
      <c r="P92" s="219"/>
      <c r="Q92" s="219"/>
      <c r="R92" s="219"/>
      <c r="S92" s="219"/>
      <c r="T92" s="219"/>
      <c r="U92" s="219"/>
      <c r="V92" s="219"/>
      <c r="W92" s="219"/>
      <c r="X92" s="219"/>
    </row>
    <row r="93" spans="1:24" x14ac:dyDescent="0.25">
      <c r="A93" s="219"/>
      <c r="B93" s="219"/>
      <c r="C93" s="219"/>
      <c r="D93" s="219"/>
      <c r="E93" s="219"/>
      <c r="F93" s="219"/>
      <c r="G93" s="219"/>
      <c r="H93" s="219"/>
      <c r="I93" s="219"/>
      <c r="J93" s="219"/>
      <c r="K93" s="219"/>
      <c r="L93" s="219"/>
      <c r="M93" s="219"/>
      <c r="N93" s="219"/>
      <c r="O93" s="219"/>
      <c r="P93" s="219"/>
      <c r="Q93" s="219"/>
      <c r="R93" s="219"/>
      <c r="S93" s="219"/>
      <c r="T93" s="219"/>
      <c r="U93" s="219"/>
      <c r="V93" s="219"/>
      <c r="W93" s="219"/>
      <c r="X93" s="219"/>
    </row>
    <row r="94" spans="1:24" x14ac:dyDescent="0.25">
      <c r="A94" s="219"/>
      <c r="B94" s="219"/>
      <c r="C94" s="219"/>
      <c r="D94" s="219"/>
      <c r="E94" s="219"/>
      <c r="F94" s="219"/>
      <c r="G94" s="219"/>
      <c r="H94" s="219"/>
      <c r="I94" s="219"/>
      <c r="J94" s="219"/>
      <c r="K94" s="219"/>
      <c r="L94" s="219"/>
      <c r="M94" s="219"/>
      <c r="N94" s="219"/>
      <c r="O94" s="219"/>
      <c r="P94" s="219"/>
      <c r="Q94" s="219"/>
      <c r="R94" s="219"/>
      <c r="S94" s="219"/>
      <c r="T94" s="219"/>
      <c r="U94" s="219"/>
      <c r="V94" s="219"/>
      <c r="W94" s="219"/>
      <c r="X94" s="219"/>
    </row>
    <row r="95" spans="1:24" x14ac:dyDescent="0.25">
      <c r="A95" s="219"/>
      <c r="B95" s="219"/>
      <c r="C95" s="219"/>
      <c r="D95" s="219"/>
      <c r="E95" s="219"/>
      <c r="F95" s="219"/>
      <c r="G95" s="219"/>
      <c r="H95" s="219"/>
      <c r="I95" s="219"/>
      <c r="J95" s="219"/>
      <c r="K95" s="219"/>
      <c r="L95" s="219"/>
      <c r="M95" s="219"/>
      <c r="N95" s="219"/>
      <c r="O95" s="219"/>
      <c r="P95" s="219"/>
      <c r="Q95" s="219"/>
      <c r="R95" s="219"/>
      <c r="S95" s="219"/>
      <c r="T95" s="219"/>
      <c r="U95" s="219"/>
      <c r="V95" s="219"/>
      <c r="W95" s="219"/>
      <c r="X95" s="219"/>
    </row>
    <row r="96" spans="1:24" x14ac:dyDescent="0.25">
      <c r="A96" s="219"/>
      <c r="B96" s="219"/>
      <c r="C96" s="219"/>
      <c r="D96" s="219"/>
      <c r="E96" s="219"/>
      <c r="F96" s="219"/>
      <c r="G96" s="219"/>
      <c r="H96" s="219"/>
      <c r="I96" s="219"/>
      <c r="J96" s="219"/>
      <c r="K96" s="219"/>
      <c r="L96" s="219"/>
      <c r="M96" s="219"/>
      <c r="N96" s="219"/>
      <c r="O96" s="219"/>
      <c r="P96" s="219"/>
      <c r="Q96" s="219"/>
      <c r="R96" s="219"/>
      <c r="S96" s="219"/>
      <c r="T96" s="219"/>
      <c r="U96" s="219"/>
      <c r="V96" s="219"/>
      <c r="W96" s="219"/>
      <c r="X96" s="219"/>
    </row>
    <row r="97" spans="1:24" x14ac:dyDescent="0.25">
      <c r="A97" s="219"/>
      <c r="B97" s="219"/>
      <c r="C97" s="219"/>
      <c r="D97" s="219"/>
      <c r="E97" s="219"/>
      <c r="F97" s="219"/>
      <c r="G97" s="219"/>
      <c r="H97" s="219"/>
      <c r="I97" s="219"/>
      <c r="J97" s="219"/>
      <c r="K97" s="219"/>
      <c r="L97" s="219"/>
      <c r="M97" s="219"/>
      <c r="N97" s="219"/>
      <c r="O97" s="219"/>
      <c r="P97" s="219"/>
      <c r="Q97" s="219"/>
      <c r="R97" s="219"/>
      <c r="S97" s="219"/>
      <c r="T97" s="219"/>
      <c r="U97" s="219"/>
      <c r="V97" s="219"/>
      <c r="W97" s="219"/>
      <c r="X97" s="219"/>
    </row>
    <row r="98" spans="1:24" x14ac:dyDescent="0.25">
      <c r="A98" s="219"/>
      <c r="B98" s="219"/>
      <c r="C98" s="219"/>
      <c r="D98" s="219"/>
      <c r="E98" s="219"/>
      <c r="F98" s="219"/>
      <c r="G98" s="219"/>
      <c r="H98" s="219"/>
      <c r="I98" s="219"/>
      <c r="J98" s="219"/>
      <c r="K98" s="219"/>
      <c r="L98" s="219"/>
      <c r="M98" s="219"/>
      <c r="N98" s="219"/>
      <c r="O98" s="219"/>
      <c r="P98" s="219"/>
      <c r="Q98" s="219"/>
      <c r="R98" s="219"/>
      <c r="S98" s="219"/>
      <c r="T98" s="219"/>
      <c r="U98" s="219"/>
      <c r="V98" s="219"/>
      <c r="W98" s="219"/>
      <c r="X98" s="219"/>
    </row>
    <row r="99" spans="1:24" x14ac:dyDescent="0.25">
      <c r="A99" s="219"/>
      <c r="B99" s="219"/>
      <c r="C99" s="219"/>
      <c r="D99" s="219"/>
      <c r="E99" s="219"/>
      <c r="F99" s="219"/>
      <c r="G99" s="219"/>
      <c r="H99" s="219"/>
      <c r="I99" s="219"/>
      <c r="J99" s="219"/>
      <c r="K99" s="219"/>
      <c r="L99" s="219"/>
      <c r="M99" s="219"/>
      <c r="N99" s="219"/>
      <c r="O99" s="219"/>
      <c r="P99" s="219"/>
      <c r="Q99" s="219"/>
      <c r="R99" s="219"/>
      <c r="S99" s="219"/>
      <c r="T99" s="219"/>
      <c r="U99" s="219"/>
      <c r="V99" s="219"/>
      <c r="W99" s="219"/>
      <c r="X99" s="219"/>
    </row>
    <row r="100" spans="1:24" x14ac:dyDescent="0.25">
      <c r="A100" s="219"/>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row>
    <row r="101" spans="1:24" x14ac:dyDescent="0.25">
      <c r="A101" s="219"/>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row>
    <row r="102" spans="1:24" x14ac:dyDescent="0.25">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row>
    <row r="103" spans="1:24" x14ac:dyDescent="0.25">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row>
    <row r="104" spans="1:24" x14ac:dyDescent="0.25">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row>
    <row r="105" spans="1:24" x14ac:dyDescent="0.25">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row>
    <row r="106" spans="1:24" x14ac:dyDescent="0.25">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row>
    <row r="107" spans="1:24" x14ac:dyDescent="0.25">
      <c r="A107" s="219"/>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row>
    <row r="108" spans="1:24" x14ac:dyDescent="0.25">
      <c r="A108" s="219"/>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row>
    <row r="109" spans="1:24" x14ac:dyDescent="0.25">
      <c r="A109" s="219"/>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row>
    <row r="110" spans="1:24" x14ac:dyDescent="0.25">
      <c r="A110" s="219"/>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row>
    <row r="111" spans="1:24" x14ac:dyDescent="0.25">
      <c r="A111" s="219"/>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row>
    <row r="112" spans="1:24" x14ac:dyDescent="0.25">
      <c r="A112" s="219"/>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row>
    <row r="113" spans="1:24" x14ac:dyDescent="0.25">
      <c r="A113" s="219"/>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row>
    <row r="114" spans="1:24" x14ac:dyDescent="0.25">
      <c r="A114" s="219"/>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row>
    <row r="115" spans="1:24" x14ac:dyDescent="0.25">
      <c r="A115" s="219"/>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row>
    <row r="116" spans="1:24" x14ac:dyDescent="0.25">
      <c r="A116" s="219"/>
      <c r="B116" s="219"/>
      <c r="C116" s="219"/>
      <c r="D116" s="219"/>
      <c r="E116" s="219"/>
      <c r="F116" s="219"/>
      <c r="G116" s="219"/>
      <c r="H116" s="219"/>
      <c r="I116" s="219"/>
      <c r="J116" s="219"/>
      <c r="K116" s="219"/>
      <c r="L116" s="219"/>
      <c r="M116" s="219"/>
      <c r="N116" s="219"/>
      <c r="O116" s="219"/>
      <c r="P116" s="219"/>
      <c r="Q116" s="219"/>
      <c r="R116" s="219"/>
      <c r="S116" s="219"/>
      <c r="T116" s="219"/>
      <c r="U116" s="219"/>
      <c r="V116" s="219"/>
      <c r="W116" s="219"/>
      <c r="X116" s="219"/>
    </row>
    <row r="117" spans="1:24" x14ac:dyDescent="0.25">
      <c r="B117" s="219"/>
      <c r="C117" s="219"/>
      <c r="D117" s="219"/>
      <c r="E117" s="219"/>
    </row>
  </sheetData>
  <sheetProtection algorithmName="SHA-512" hashValue="0abL0sbAF9C6mw+iZanTOpxRiOOIJMrXafG/jmzrrJUDXEPlyXQv3/Pl4lsxgSrJ//NMRQccF1U1/rTQ8IvFzQ==" saltValue="8HDwqzNQWDpYpsqIvj3WpA==" spinCount="100000" sheet="1" objects="1" scenarios="1"/>
  <mergeCells count="2">
    <mergeCell ref="A15:F15"/>
    <mergeCell ref="B20:F20"/>
  </mergeCells>
  <pageMargins left="0.24" right="0.38" top="0.53" bottom="0.49" header="0.5" footer="0.5"/>
  <pageSetup orientation="landscape" r:id="rId1"/>
  <headerFooter alignWithMargins="0">
    <oddHeader>&amp;C&amp;F</oddHeader>
    <oddFooter>&amp;L&amp;D&amp;C&amp;A&amp;R&amp;P</oddFooter>
  </headerFooter>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Database Submission</vt:lpstr>
      <vt:lpstr>Questions</vt:lpstr>
      <vt:lpstr>Open Me First</vt:lpstr>
      <vt:lpstr>Casework Level I</vt:lpstr>
      <vt:lpstr>Expenditures Level I</vt:lpstr>
      <vt:lpstr>Casework Level II</vt:lpstr>
      <vt:lpstr>Expenditures Level II</vt:lpstr>
      <vt:lpstr>QMQA Level II</vt:lpstr>
      <vt:lpstr>Digital Evidence Level II</vt:lpstr>
      <vt:lpstr>Summary Measures</vt:lpstr>
      <vt:lpstr>Time Summary</vt:lpstr>
      <vt:lpstr>Glossary</vt:lpstr>
      <vt:lpstr>Defn Investigation Areas</vt:lpstr>
      <vt:lpstr>Item-Sample-Test Examples</vt:lpstr>
      <vt:lpstr>'Casework Level I'!Print_Area</vt:lpstr>
      <vt:lpstr>'Casework Level II'!Print_Area</vt:lpstr>
      <vt:lpstr>'Defn Investigation Areas'!Print_Area</vt:lpstr>
      <vt:lpstr>'Digital Evidence Level II'!Print_Area</vt:lpstr>
      <vt:lpstr>'Expenditures Level I'!Print_Area</vt:lpstr>
      <vt:lpstr>'Expenditures Level II'!Print_Area</vt:lpstr>
      <vt:lpstr>Glossary!Print_Area</vt:lpstr>
      <vt:lpstr>'Item-Sample-Test Examples'!Print_Area</vt:lpstr>
      <vt:lpstr>'Open Me First'!Print_Area</vt:lpstr>
      <vt:lpstr>'Casework Level I'!Print_Titles</vt:lpstr>
      <vt:lpstr>'Casework Level II'!Print_Titles</vt:lpstr>
      <vt:lpstr>'Defn Investigation Areas'!Print_Titles</vt:lpstr>
      <vt:lpstr>'Digital Evidence Level II'!Print_Titles</vt:lpstr>
      <vt:lpstr>'Expenditures Level I'!Print_Titles</vt:lpstr>
      <vt:lpstr>'Expenditures Level II'!Print_Titles</vt:lpstr>
      <vt:lpstr>Glossary!Print_Titles</vt:lpstr>
      <vt:lpstr>'Summary Measures'!Print_Titles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M. Houck</dc:creator>
  <cp:keywords/>
  <dc:description/>
  <cp:lastModifiedBy>Paul Speaker</cp:lastModifiedBy>
  <cp:revision/>
  <dcterms:created xsi:type="dcterms:W3CDTF">2006-11-13T20:08:54Z</dcterms:created>
  <dcterms:modified xsi:type="dcterms:W3CDTF">2025-09-02T17:58:30Z</dcterms:modified>
  <cp:category/>
  <cp:contentStatus/>
</cp:coreProperties>
</file>